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mc:AlternateContent xmlns:mc="http://schemas.openxmlformats.org/markup-compatibility/2006">
    <mc:Choice Requires="x15">
      <x15ac:absPath xmlns:x15ac="http://schemas.microsoft.com/office/spreadsheetml/2010/11/ac" url="C:\Users\matjazs\Documents\DRSI\OBJEKTI\_KORDIN (903)\R-KROZISCE FERNETICI\JN\Vprasanja\Odgovori-portal\"/>
    </mc:Choice>
  </mc:AlternateContent>
  <xr:revisionPtr revIDLastSave="0" documentId="13_ncr:1_{A8CB45F0-03F5-4727-B80D-2B7635057604}" xr6:coauthVersionLast="47" xr6:coauthVersionMax="47" xr10:uidLastSave="{00000000-0000-0000-0000-000000000000}"/>
  <bookViews>
    <workbookView xWindow="23880" yWindow="-1290" windowWidth="29040" windowHeight="15840" tabRatio="913" firstSheet="1" activeTab="7" xr2:uid="{00000000-000D-0000-FFFF-FFFF00000000}"/>
  </bookViews>
  <sheets>
    <sheet name="SKUPNA - SKRIJ" sheetId="2" state="hidden" r:id="rId1"/>
    <sheet name="SKUPNA REK" sheetId="28" r:id="rId2"/>
    <sheet name="Opomba" sheetId="6" r:id="rId3"/>
    <sheet name="Splošno" sheetId="29" r:id="rId4"/>
    <sheet name="KROŽIŠČE" sheetId="8" r:id="rId5"/>
    <sheet name="METEORNA KANALIZACIJA" sheetId="15" r:id="rId6"/>
    <sheet name="ELEKTRO DELA" sheetId="16" r:id="rId7"/>
    <sheet name="VODOVOD" sheetId="10" r:id="rId8"/>
    <sheet name="OSTALA DELA IN STORITVE" sheetId="17" r:id="rId9"/>
  </sheets>
  <externalReferences>
    <externalReference r:id="rId10"/>
    <externalReference r:id="rId11"/>
    <externalReference r:id="rId12"/>
    <externalReference r:id="rId13"/>
    <externalReference r:id="rId14"/>
  </externalReferences>
  <definedNames>
    <definedName name="__pr06" localSheetId="6">#REF!</definedName>
    <definedName name="__pr06" localSheetId="4">#REF!</definedName>
    <definedName name="__pr06" localSheetId="5">#REF!</definedName>
    <definedName name="__pr06" localSheetId="8">#REF!</definedName>
    <definedName name="__pr06" localSheetId="7">#REF!</definedName>
    <definedName name="__pr06">#REF!</definedName>
    <definedName name="__pr10" localSheetId="6">#REF!</definedName>
    <definedName name="__pr10" localSheetId="4">#REF!</definedName>
    <definedName name="__pr10" localSheetId="5">#REF!</definedName>
    <definedName name="__pr10" localSheetId="8">#REF!</definedName>
    <definedName name="__pr10" localSheetId="7">#REF!</definedName>
    <definedName name="__pr10">#REF!</definedName>
    <definedName name="__pr11" localSheetId="6">#REF!</definedName>
    <definedName name="__pr11" localSheetId="4">#REF!</definedName>
    <definedName name="__pr11" localSheetId="5">#REF!</definedName>
    <definedName name="__pr11" localSheetId="8">#REF!</definedName>
    <definedName name="__pr11" localSheetId="7">#REF!</definedName>
    <definedName name="__pr11">#REF!</definedName>
    <definedName name="__pr12" localSheetId="6">#REF!</definedName>
    <definedName name="__pr12" localSheetId="4">#REF!</definedName>
    <definedName name="__pr12" localSheetId="5">#REF!</definedName>
    <definedName name="__pr12" localSheetId="8">#REF!</definedName>
    <definedName name="__pr12" localSheetId="7">#REF!</definedName>
    <definedName name="__pr12">#REF!</definedName>
    <definedName name="_pr01" localSheetId="6">#REF!</definedName>
    <definedName name="_pr01" localSheetId="4">#REF!</definedName>
    <definedName name="_pr01" localSheetId="5">#REF!</definedName>
    <definedName name="_pr01" localSheetId="8">#REF!</definedName>
    <definedName name="_pr01" localSheetId="7">#REF!</definedName>
    <definedName name="_pr01">#REF!</definedName>
    <definedName name="_pr02" localSheetId="6">#REF!</definedName>
    <definedName name="_pr02" localSheetId="4">#REF!</definedName>
    <definedName name="_pr02" localSheetId="5">#REF!</definedName>
    <definedName name="_pr02" localSheetId="8">#REF!</definedName>
    <definedName name="_pr02" localSheetId="7">#REF!</definedName>
    <definedName name="_pr02">#REF!</definedName>
    <definedName name="_pr03" localSheetId="6">#REF!</definedName>
    <definedName name="_pr03" localSheetId="4">#REF!</definedName>
    <definedName name="_pr03" localSheetId="5">#REF!</definedName>
    <definedName name="_pr03" localSheetId="8">#REF!</definedName>
    <definedName name="_pr03" localSheetId="7">#REF!</definedName>
    <definedName name="_pr03">#REF!</definedName>
    <definedName name="_pr04" localSheetId="6">#REF!</definedName>
    <definedName name="_pr04" localSheetId="4">#REF!</definedName>
    <definedName name="_pr04" localSheetId="5">#REF!</definedName>
    <definedName name="_pr04" localSheetId="8">#REF!</definedName>
    <definedName name="_pr04" localSheetId="7">#REF!</definedName>
    <definedName name="_pr04">#REF!</definedName>
    <definedName name="_pr05" localSheetId="6">#REF!</definedName>
    <definedName name="_pr05" localSheetId="4">#REF!</definedName>
    <definedName name="_pr05" localSheetId="5">#REF!</definedName>
    <definedName name="_pr05" localSheetId="8">#REF!</definedName>
    <definedName name="_pr05" localSheetId="7">#REF!</definedName>
    <definedName name="_pr05">#REF!</definedName>
    <definedName name="_pr06" localSheetId="6">[1]Popisi!#REF!</definedName>
    <definedName name="_pr06" localSheetId="4">[1]Popisi!#REF!</definedName>
    <definedName name="_pr06" localSheetId="5">[1]Popisi!#REF!</definedName>
    <definedName name="_pr06" localSheetId="8">[1]Popisi!#REF!</definedName>
    <definedName name="_pr06" localSheetId="7">[1]Popisi!#REF!</definedName>
    <definedName name="_pr06">[1]Popisi!#REF!</definedName>
    <definedName name="_pr08" localSheetId="6">#REF!</definedName>
    <definedName name="_pr08" localSheetId="4">#REF!</definedName>
    <definedName name="_pr08" localSheetId="5">#REF!</definedName>
    <definedName name="_pr08" localSheetId="8">#REF!</definedName>
    <definedName name="_pr08" localSheetId="7">#REF!</definedName>
    <definedName name="_pr08">#REF!</definedName>
    <definedName name="_pr09" localSheetId="6">#REF!</definedName>
    <definedName name="_pr09" localSheetId="4">#REF!</definedName>
    <definedName name="_pr09" localSheetId="5">#REF!</definedName>
    <definedName name="_pr09" localSheetId="8">#REF!</definedName>
    <definedName name="_pr09" localSheetId="7">#REF!</definedName>
    <definedName name="_pr09">#REF!</definedName>
    <definedName name="_pr10" localSheetId="6">[1]Popisi!#REF!</definedName>
    <definedName name="_pr10" localSheetId="4">[1]Popisi!#REF!</definedName>
    <definedName name="_pr10" localSheetId="5">[1]Popisi!#REF!</definedName>
    <definedName name="_pr10" localSheetId="8">[1]Popisi!#REF!</definedName>
    <definedName name="_pr10" localSheetId="7">[1]Popisi!#REF!</definedName>
    <definedName name="_pr10">[1]Popisi!#REF!</definedName>
    <definedName name="_pr11" localSheetId="6">[1]Popisi!#REF!</definedName>
    <definedName name="_pr11" localSheetId="4">[1]Popisi!#REF!</definedName>
    <definedName name="_pr11" localSheetId="5">[1]Popisi!#REF!</definedName>
    <definedName name="_pr11" localSheetId="8">[1]Popisi!#REF!</definedName>
    <definedName name="_pr11" localSheetId="7">[1]Popisi!#REF!</definedName>
    <definedName name="_pr11">[1]Popisi!#REF!</definedName>
    <definedName name="_pr12" localSheetId="6">[1]Popisi!#REF!</definedName>
    <definedName name="_pr12" localSheetId="4">[1]Popisi!#REF!</definedName>
    <definedName name="_pr12" localSheetId="5">[1]Popisi!#REF!</definedName>
    <definedName name="_pr12" localSheetId="8">[1]Popisi!#REF!</definedName>
    <definedName name="_pr12" localSheetId="7">[1]Popisi!#REF!</definedName>
    <definedName name="_pr12">[1]Popisi!#REF!</definedName>
    <definedName name="cc">[2]OSNOVA!$B$40</definedName>
    <definedName name="datum" localSheetId="6">[3]OSNOVA!#REF!</definedName>
    <definedName name="datum" localSheetId="4">[3]OSNOVA!#REF!</definedName>
    <definedName name="datum" localSheetId="5">[3]OSNOVA!#REF!</definedName>
    <definedName name="datum" localSheetId="8">[3]OSNOVA!#REF!</definedName>
    <definedName name="datum" localSheetId="7">[3]OSNOVA!#REF!</definedName>
    <definedName name="datum">[3]OSNOVA!#REF!</definedName>
    <definedName name="dd" localSheetId="6">#REF!</definedName>
    <definedName name="dd" localSheetId="4">#REF!</definedName>
    <definedName name="dd" localSheetId="5">#REF!</definedName>
    <definedName name="dd" localSheetId="8">#REF!</definedName>
    <definedName name="dd" localSheetId="7">#REF!</definedName>
    <definedName name="dd">#REF!</definedName>
    <definedName name="DDV">[3]OSNOVA!$B$41</definedName>
    <definedName name="DEL">[3]OSNOVA!$B$31</definedName>
    <definedName name="Excel_BuiltIn_Print_Titles_1" localSheetId="6">#REF!</definedName>
    <definedName name="Excel_BuiltIn_Print_Titles_1" localSheetId="4">#REF!</definedName>
    <definedName name="Excel_BuiltIn_Print_Titles_1" localSheetId="5">#REF!</definedName>
    <definedName name="Excel_BuiltIn_Print_Titles_1" localSheetId="8">#REF!</definedName>
    <definedName name="Excel_BuiltIn_Print_Titles_1" localSheetId="7">#REF!</definedName>
    <definedName name="Excel_BuiltIn_Print_Titles_1">#REF!</definedName>
    <definedName name="FakStro" localSheetId="6">[3]OSNOVA!#REF!</definedName>
    <definedName name="FakStro" localSheetId="4">[3]OSNOVA!#REF!</definedName>
    <definedName name="FakStro" localSheetId="5">[3]OSNOVA!#REF!</definedName>
    <definedName name="FakStro" localSheetId="8">[3]OSNOVA!#REF!</definedName>
    <definedName name="FakStro" localSheetId="7">[3]OSNOVA!#REF!</definedName>
    <definedName name="FakStro">[3]OSNOVA!#REF!</definedName>
    <definedName name="FaktStro">[4]osnova!$B$14</definedName>
    <definedName name="FR" localSheetId="6">[3]OSNOVA!#REF!</definedName>
    <definedName name="FR" localSheetId="4">[3]OSNOVA!#REF!</definedName>
    <definedName name="FR" localSheetId="5">[3]OSNOVA!#REF!</definedName>
    <definedName name="FR" localSheetId="8">[3]OSNOVA!#REF!</definedName>
    <definedName name="FR" localSheetId="7">[3]OSNOVA!#REF!</definedName>
    <definedName name="FR">[3]OSNOVA!#REF!</definedName>
    <definedName name="FRC">[2]OSNOVA!$B$38</definedName>
    <definedName name="investicija" localSheetId="6">#REF!</definedName>
    <definedName name="investicija" localSheetId="4">#REF!</definedName>
    <definedName name="investicija" localSheetId="5">#REF!</definedName>
    <definedName name="investicija" localSheetId="8">#REF!</definedName>
    <definedName name="investicija" localSheetId="7">#REF!</definedName>
    <definedName name="investicija">#REF!</definedName>
    <definedName name="OBJEKT">[3]OSNOVA!$B$35</definedName>
    <definedName name="OZN">[3]OSNOVA!$B$33</definedName>
    <definedName name="_xlnm.Print_Area" localSheetId="6">'ELEKTRO DELA'!$B$1:$H$89</definedName>
    <definedName name="_xlnm.Print_Area" localSheetId="4">KROŽIŠČE!$B$1:$H$119</definedName>
    <definedName name="_xlnm.Print_Area" localSheetId="5">'METEORNA KANALIZACIJA'!$B$1:$H$73</definedName>
    <definedName name="_xlnm.Print_Area" localSheetId="2">Opomba!$B$1:$G$48</definedName>
    <definedName name="_xlnm.Print_Area" localSheetId="8">'OSTALA DELA IN STORITVE'!$B$1:$H$23</definedName>
    <definedName name="_xlnm.Print_Area" localSheetId="0">'SKUPNA - SKRIJ'!$B$1:$E$49</definedName>
    <definedName name="_xlnm.Print_Area" localSheetId="1">'SKUPNA REK'!$B$1:$E$33</definedName>
    <definedName name="_xlnm.Print_Area" localSheetId="7">VODOVOD!$B$1:$H$85</definedName>
    <definedName name="q" localSheetId="6">#REF!</definedName>
    <definedName name="q" localSheetId="4">#REF!</definedName>
    <definedName name="q" localSheetId="5">#REF!</definedName>
    <definedName name="q" localSheetId="8">#REF!</definedName>
    <definedName name="q" localSheetId="7">#REF!</definedName>
    <definedName name="q">#REF!</definedName>
    <definedName name="Reviz" localSheetId="6">[3]OSNOVA!#REF!</definedName>
    <definedName name="Reviz" localSheetId="4">[3]OSNOVA!#REF!</definedName>
    <definedName name="Reviz" localSheetId="5">[3]OSNOVA!#REF!</definedName>
    <definedName name="Reviz" localSheetId="8">[3]OSNOVA!#REF!</definedName>
    <definedName name="Reviz" localSheetId="7">[3]OSNOVA!#REF!</definedName>
    <definedName name="Reviz">[3]OSNOVA!#REF!</definedName>
    <definedName name="rrr" localSheetId="6">#REF!</definedName>
    <definedName name="rrr" localSheetId="4">#REF!</definedName>
    <definedName name="rrr" localSheetId="5">#REF!</definedName>
    <definedName name="rrr" localSheetId="8">#REF!</definedName>
    <definedName name="rrr" localSheetId="7">#REF!</definedName>
    <definedName name="rrr">#REF!</definedName>
    <definedName name="s" localSheetId="6">#REF!</definedName>
    <definedName name="s" localSheetId="4">#REF!</definedName>
    <definedName name="s" localSheetId="5">#REF!</definedName>
    <definedName name="s" localSheetId="8">#REF!</definedName>
    <definedName name="s" localSheetId="7">#REF!</definedName>
    <definedName name="s">#REF!</definedName>
    <definedName name="SK_GRADBENA">[1]Popisi!$F$614</definedName>
    <definedName name="sk_IZOLACIJA" localSheetId="6">#REF!</definedName>
    <definedName name="sk_IZOLACIJA" localSheetId="4">#REF!</definedName>
    <definedName name="sk_IZOLACIJA" localSheetId="5">#REF!</definedName>
    <definedName name="sk_IZOLACIJA" localSheetId="8">#REF!</definedName>
    <definedName name="sk_IZOLACIJA" localSheetId="7">#REF!</definedName>
    <definedName name="sk_IZOLACIJA">#REF!</definedName>
    <definedName name="SK_ODVODNJAVANJE">[1]Popisi!$F$364</definedName>
    <definedName name="SK_OPREMA" localSheetId="6">#REF!</definedName>
    <definedName name="SK_OPREMA" localSheetId="4">#REF!</definedName>
    <definedName name="SK_OPREMA" localSheetId="5">#REF!</definedName>
    <definedName name="SK_OPREMA" localSheetId="8">#REF!</definedName>
    <definedName name="SK_OPREMA" localSheetId="7">#REF!</definedName>
    <definedName name="SK_OPREMA">#REF!</definedName>
    <definedName name="SK_PLESKARSKA" localSheetId="6">#REF!</definedName>
    <definedName name="SK_PLESKARSKA" localSheetId="4">#REF!</definedName>
    <definedName name="SK_PLESKARSKA" localSheetId="5">#REF!</definedName>
    <definedName name="SK_PLESKARSKA" localSheetId="8">#REF!</definedName>
    <definedName name="SK_PLESKARSKA" localSheetId="7">#REF!</definedName>
    <definedName name="SK_PLESKARSKA">#REF!</definedName>
    <definedName name="SK_PRIPRAVA">[1]Popisi!$F$201</definedName>
    <definedName name="SK_R" localSheetId="6">#REF!</definedName>
    <definedName name="SK_R" localSheetId="4">#REF!</definedName>
    <definedName name="SK_R" localSheetId="5">#REF!</definedName>
    <definedName name="SK_R" localSheetId="8">#REF!</definedName>
    <definedName name="SK_R" localSheetId="7">#REF!</definedName>
    <definedName name="SK_R">#REF!</definedName>
    <definedName name="SK_RAZNO" localSheetId="6">#REF!</definedName>
    <definedName name="SK_RAZNO" localSheetId="4">#REF!</definedName>
    <definedName name="SK_RAZNO" localSheetId="5">#REF!</definedName>
    <definedName name="SK_RAZNO" localSheetId="8">#REF!</definedName>
    <definedName name="SK_RAZNO" localSheetId="7">#REF!</definedName>
    <definedName name="SK_RAZNO">#REF!</definedName>
    <definedName name="sk_sanacija" localSheetId="6">#REF!</definedName>
    <definedName name="sk_sanacija" localSheetId="4">#REF!</definedName>
    <definedName name="sk_sanacija" localSheetId="5">#REF!</definedName>
    <definedName name="sk_sanacija" localSheetId="8">#REF!</definedName>
    <definedName name="sk_sanacija" localSheetId="7">#REF!</definedName>
    <definedName name="sk_sanacija">#REF!</definedName>
    <definedName name="SK_TUJE">[1]Popisi!$F$692</definedName>
    <definedName name="sk_VOZISCNE" localSheetId="6">#REF!</definedName>
    <definedName name="sk_VOZISCNE" localSheetId="4">#REF!</definedName>
    <definedName name="sk_VOZISCNE" localSheetId="5">#REF!</definedName>
    <definedName name="sk_VOZISCNE" localSheetId="8">#REF!</definedName>
    <definedName name="sk_VOZISCNE" localSheetId="7">#REF!</definedName>
    <definedName name="sk_VOZISCNE">#REF!</definedName>
    <definedName name="sk_VOZIŠČNE">[1]Popisi!$F$324</definedName>
    <definedName name="SK_ZEMELJSKA">[1]Popisi!$F$282</definedName>
    <definedName name="sk_ZIDARSKA" localSheetId="6">#REF!</definedName>
    <definedName name="sk_ZIDARSKA" localSheetId="4">#REF!</definedName>
    <definedName name="sk_ZIDARSKA" localSheetId="5">#REF!</definedName>
    <definedName name="sk_ZIDARSKA" localSheetId="8">#REF!</definedName>
    <definedName name="sk_ZIDARSKA" localSheetId="7">#REF!</definedName>
    <definedName name="sk_ZIDARSKA">#REF!</definedName>
    <definedName name="stmape" localSheetId="6">[3]OSNOVA!#REF!</definedName>
    <definedName name="stmape" localSheetId="4">[3]OSNOVA!#REF!</definedName>
    <definedName name="stmape" localSheetId="5">[3]OSNOVA!#REF!</definedName>
    <definedName name="stmape" localSheetId="8">[3]OSNOVA!#REF!</definedName>
    <definedName name="stmape" localSheetId="7">[3]OSNOVA!#REF!</definedName>
    <definedName name="stmape">[3]OSNOVA!#REF!</definedName>
    <definedName name="stnac" localSheetId="6">[3]OSNOVA!#REF!</definedName>
    <definedName name="stnac" localSheetId="4">[3]OSNOVA!#REF!</definedName>
    <definedName name="stnac" localSheetId="5">[3]OSNOVA!#REF!</definedName>
    <definedName name="stnac" localSheetId="8">[3]OSNOVA!#REF!</definedName>
    <definedName name="stnac" localSheetId="7">[3]OSNOVA!#REF!</definedName>
    <definedName name="stnac">[3]OSNOVA!#REF!</definedName>
    <definedName name="stpro" localSheetId="6">[3]OSNOVA!#REF!</definedName>
    <definedName name="stpro" localSheetId="4">[3]OSNOVA!#REF!</definedName>
    <definedName name="stpro" localSheetId="5">[3]OSNOVA!#REF!</definedName>
    <definedName name="stpro" localSheetId="8">[3]OSNOVA!#REF!</definedName>
    <definedName name="stpro" localSheetId="7">[3]OSNOVA!#REF!</definedName>
    <definedName name="stpro">[3]OSNOVA!#REF!</definedName>
    <definedName name="TecEURO">[4]osnova!$B$12</definedName>
    <definedName name="_xlnm.Print_Titles" localSheetId="6">'ELEKTRO DELA'!$16:$17</definedName>
    <definedName name="_xlnm.Print_Titles" localSheetId="4">KROŽIŠČE!$16:$17</definedName>
    <definedName name="_xlnm.Print_Titles" localSheetId="5">'METEORNA KANALIZACIJA'!$14:$15</definedName>
    <definedName name="_xlnm.Print_Titles" localSheetId="8">'OSTALA DELA IN STORITVE'!$10:$11</definedName>
    <definedName name="_xlnm.Print_Titles" localSheetId="7">VODOVOD!$14:$15</definedName>
    <definedName name="tocka" localSheetId="6">[3]OSNOVA!#REF!</definedName>
    <definedName name="tocka" localSheetId="4">[3]OSNOVA!#REF!</definedName>
    <definedName name="tocka" localSheetId="5">[3]OSNOVA!#REF!</definedName>
    <definedName name="tocka" localSheetId="8">[3]OSNOVA!#REF!</definedName>
    <definedName name="tocka" localSheetId="7">[3]OSNOVA!#REF!</definedName>
    <definedName name="tocka">[3]OSNOVA!#REF!</definedName>
    <definedName name="wws">[5]OSNOVA!$B$38</definedName>
  </definedNames>
  <calcPr calcId="181029" fullPrecision="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B36" i="10" l="1"/>
  <c r="B37" i="10" s="1"/>
  <c r="B31" i="10"/>
  <c r="B32" i="10" s="1"/>
  <c r="B27" i="10"/>
  <c r="B28" i="10" s="1"/>
  <c r="B26" i="10"/>
  <c r="H39" i="8"/>
  <c r="H37" i="8"/>
  <c r="B23" i="10"/>
  <c r="B24" i="10" s="1"/>
  <c r="B22" i="10"/>
  <c r="B38" i="10" l="1"/>
  <c r="B39" i="10" s="1"/>
  <c r="B33" i="10"/>
  <c r="B34" i="10" s="1"/>
  <c r="B35" i="10" s="1"/>
  <c r="B29" i="10"/>
  <c r="B30" i="10" s="1"/>
  <c r="H95" i="8" l="1"/>
  <c r="H94" i="8"/>
  <c r="F42" i="15"/>
  <c r="C12" i="6" l="1"/>
  <c r="C11" i="6"/>
  <c r="H21" i="17" l="1"/>
  <c r="H20" i="17"/>
  <c r="H60" i="10" l="1"/>
  <c r="H61" i="10"/>
  <c r="H62" i="10"/>
  <c r="H63" i="10"/>
  <c r="H64" i="10"/>
  <c r="H65" i="10"/>
  <c r="H66" i="10"/>
  <c r="H67" i="10"/>
  <c r="H68" i="10"/>
  <c r="H69" i="10"/>
  <c r="H70" i="10"/>
  <c r="H71" i="10"/>
  <c r="H72" i="10"/>
  <c r="H73" i="10"/>
  <c r="H74" i="10"/>
  <c r="H82" i="10"/>
  <c r="H81" i="10"/>
  <c r="H80" i="10"/>
  <c r="H79" i="10"/>
  <c r="H78" i="10"/>
  <c r="H77" i="10"/>
  <c r="H76" i="10"/>
  <c r="H75" i="10"/>
  <c r="H58" i="10"/>
  <c r="H57" i="10"/>
  <c r="H56" i="10"/>
  <c r="H49" i="10"/>
  <c r="H48" i="10"/>
  <c r="H47" i="10"/>
  <c r="H39" i="10"/>
  <c r="H38" i="10"/>
  <c r="H37" i="10"/>
  <c r="H36" i="10"/>
  <c r="H35" i="10"/>
  <c r="H34" i="10"/>
  <c r="H33" i="10"/>
  <c r="H32" i="10"/>
  <c r="H31" i="10"/>
  <c r="H30" i="10"/>
  <c r="H29" i="10"/>
  <c r="H28" i="10"/>
  <c r="H27" i="10"/>
  <c r="H26" i="10"/>
  <c r="H24" i="10"/>
  <c r="H23" i="10"/>
  <c r="H86" i="16"/>
  <c r="H85" i="16"/>
  <c r="H84" i="16"/>
  <c r="H83" i="16"/>
  <c r="H82" i="16"/>
  <c r="B77" i="16"/>
  <c r="G88" i="16"/>
  <c r="H81" i="16"/>
  <c r="H80" i="16"/>
  <c r="H79" i="16"/>
  <c r="H78" i="16"/>
  <c r="H77" i="16"/>
  <c r="H71" i="16"/>
  <c r="H70" i="16"/>
  <c r="H69" i="16"/>
  <c r="H68" i="16"/>
  <c r="H67" i="16"/>
  <c r="H66" i="16"/>
  <c r="H65" i="16"/>
  <c r="H64" i="16"/>
  <c r="G73" i="16"/>
  <c r="H63" i="16"/>
  <c r="H62" i="16"/>
  <c r="H61" i="16"/>
  <c r="H60" i="16"/>
  <c r="H59" i="16"/>
  <c r="B57" i="16"/>
  <c r="B58" i="16" s="1"/>
  <c r="B59" i="16" s="1"/>
  <c r="H58" i="16"/>
  <c r="H57" i="16"/>
  <c r="H34" i="16"/>
  <c r="H33" i="16"/>
  <c r="H32" i="16"/>
  <c r="H31" i="16"/>
  <c r="H30" i="16"/>
  <c r="H29" i="16"/>
  <c r="H28" i="16"/>
  <c r="H27" i="16"/>
  <c r="H26" i="16"/>
  <c r="H25" i="16"/>
  <c r="H24" i="16"/>
  <c r="H23" i="16"/>
  <c r="H70" i="15"/>
  <c r="H69" i="15"/>
  <c r="H68" i="15"/>
  <c r="H66" i="15"/>
  <c r="H65" i="15"/>
  <c r="H64" i="15"/>
  <c r="H63" i="15"/>
  <c r="H62" i="15"/>
  <c r="H61" i="15"/>
  <c r="H60" i="15"/>
  <c r="H59" i="15"/>
  <c r="H58" i="15"/>
  <c r="H57" i="15"/>
  <c r="H56" i="15"/>
  <c r="H54" i="15"/>
  <c r="H53" i="15"/>
  <c r="H52" i="15"/>
  <c r="H51" i="15"/>
  <c r="H42" i="15"/>
  <c r="H41" i="15"/>
  <c r="H38" i="15"/>
  <c r="H33" i="15"/>
  <c r="H26" i="15"/>
  <c r="H25" i="15"/>
  <c r="H24" i="15"/>
  <c r="H23" i="15"/>
  <c r="H88" i="16" l="1"/>
  <c r="H73" i="16"/>
  <c r="B78" i="16"/>
  <c r="B60" i="16"/>
  <c r="H116" i="8"/>
  <c r="H114" i="8"/>
  <c r="H113" i="8"/>
  <c r="H112" i="8"/>
  <c r="H110" i="8"/>
  <c r="H109" i="8"/>
  <c r="H107" i="8"/>
  <c r="H106" i="8"/>
  <c r="H105" i="8"/>
  <c r="H104" i="8"/>
  <c r="H103" i="8"/>
  <c r="H102" i="8"/>
  <c r="H101" i="8"/>
  <c r="H100" i="8"/>
  <c r="H99" i="8"/>
  <c r="H98" i="8"/>
  <c r="H97" i="8"/>
  <c r="H96" i="8"/>
  <c r="H93" i="8"/>
  <c r="H92" i="8"/>
  <c r="H91" i="8"/>
  <c r="H90" i="8"/>
  <c r="H73" i="8"/>
  <c r="H83" i="8"/>
  <c r="H82" i="8"/>
  <c r="H78" i="8"/>
  <c r="H77" i="8"/>
  <c r="H76" i="8"/>
  <c r="H72" i="8"/>
  <c r="H61" i="8"/>
  <c r="H60" i="8"/>
  <c r="H59" i="8"/>
  <c r="H57" i="8"/>
  <c r="H46" i="8"/>
  <c r="H45" i="8"/>
  <c r="H36" i="8"/>
  <c r="H35" i="8"/>
  <c r="H34" i="8"/>
  <c r="H33" i="8"/>
  <c r="H32" i="8"/>
  <c r="H31" i="8"/>
  <c r="H23" i="8"/>
  <c r="H22" i="8"/>
  <c r="B22" i="28"/>
  <c r="B20" i="28"/>
  <c r="B18" i="28"/>
  <c r="B16" i="28"/>
  <c r="B14" i="28"/>
  <c r="B79" i="16" l="1"/>
  <c r="B61" i="16"/>
  <c r="B80" i="16" l="1"/>
  <c r="B62" i="16"/>
  <c r="B81" i="16" l="1"/>
  <c r="B82" i="16" s="1"/>
  <c r="B83" i="16" s="1"/>
  <c r="B63" i="16"/>
  <c r="H48" i="8"/>
  <c r="B84" i="16" l="1"/>
  <c r="B85" i="16" s="1"/>
  <c r="B86" i="16" s="1"/>
  <c r="B64" i="16"/>
  <c r="H30" i="8"/>
  <c r="B65" i="16" l="1"/>
  <c r="B66" i="16" s="1"/>
  <c r="H69" i="8"/>
  <c r="B67" i="16" l="1"/>
  <c r="B68" i="16" s="1"/>
  <c r="B69" i="16" s="1"/>
  <c r="B70" i="16" s="1"/>
  <c r="B71" i="16" s="1"/>
  <c r="G44" i="15"/>
  <c r="G28" i="15"/>
  <c r="G8" i="2" l="1"/>
  <c r="G10" i="2"/>
  <c r="G12" i="2"/>
  <c r="G14" i="2"/>
  <c r="G16" i="2"/>
  <c r="G18" i="2"/>
  <c r="G20" i="2"/>
  <c r="G22" i="2"/>
  <c r="G24" i="2"/>
  <c r="G26" i="2"/>
  <c r="G28" i="2"/>
  <c r="G30" i="2"/>
  <c r="G32" i="2"/>
  <c r="G34" i="2"/>
  <c r="J11" i="2"/>
  <c r="I11" i="2"/>
  <c r="C35" i="2" l="1"/>
  <c r="C33" i="2"/>
  <c r="C31" i="2"/>
  <c r="C29" i="2"/>
  <c r="C27" i="2"/>
  <c r="C25" i="2"/>
  <c r="C21" i="2"/>
  <c r="H16" i="17" l="1"/>
  <c r="H15" i="17"/>
  <c r="H14" i="17"/>
  <c r="H19" i="17"/>
  <c r="H18" i="17"/>
  <c r="H17" i="17"/>
  <c r="H19" i="10"/>
  <c r="H18" i="10"/>
  <c r="G23" i="17"/>
  <c r="B14" i="17"/>
  <c r="D6" i="17"/>
  <c r="D12" i="6" s="1"/>
  <c r="C1" i="17"/>
  <c r="D11" i="6" s="1"/>
  <c r="H23" i="17" l="1"/>
  <c r="C22" i="28"/>
  <c r="C17" i="2"/>
  <c r="B4" i="17"/>
  <c r="C15" i="2"/>
  <c r="B15" i="17"/>
  <c r="B16" i="17" s="1"/>
  <c r="H6" i="17"/>
  <c r="G8" i="17"/>
  <c r="H46" i="10"/>
  <c r="H20" i="10"/>
  <c r="H51" i="16"/>
  <c r="H50" i="16"/>
  <c r="H49" i="16"/>
  <c r="H47" i="16"/>
  <c r="H46" i="16"/>
  <c r="H45" i="16"/>
  <c r="H44" i="16"/>
  <c r="H43" i="16"/>
  <c r="H42" i="16"/>
  <c r="H41" i="16"/>
  <c r="H21" i="15"/>
  <c r="H22" i="15"/>
  <c r="B17" i="17" l="1"/>
  <c r="B18" i="17" s="1"/>
  <c r="G53" i="16"/>
  <c r="H48" i="16"/>
  <c r="H40" i="16"/>
  <c r="B40" i="16"/>
  <c r="G36" i="16"/>
  <c r="H22" i="16"/>
  <c r="H21" i="16"/>
  <c r="H20" i="16"/>
  <c r="B20" i="16"/>
  <c r="D6" i="16"/>
  <c r="C1" i="16"/>
  <c r="H50" i="15"/>
  <c r="H49" i="15"/>
  <c r="H32" i="15"/>
  <c r="H35" i="15"/>
  <c r="H37" i="15"/>
  <c r="H40" i="15"/>
  <c r="H19" i="15"/>
  <c r="H18" i="15"/>
  <c r="G72" i="15"/>
  <c r="B49" i="15"/>
  <c r="B32" i="15"/>
  <c r="B18" i="15"/>
  <c r="D6" i="15"/>
  <c r="C1" i="15"/>
  <c r="H89" i="8"/>
  <c r="H118" i="8" s="1"/>
  <c r="H80" i="8"/>
  <c r="H75" i="8"/>
  <c r="H71" i="8"/>
  <c r="H68" i="8"/>
  <c r="H67" i="8"/>
  <c r="H85" i="8" s="1"/>
  <c r="H56" i="8"/>
  <c r="H54" i="8"/>
  <c r="H53" i="8"/>
  <c r="H52" i="8"/>
  <c r="H50" i="8"/>
  <c r="H44" i="8"/>
  <c r="H43" i="8"/>
  <c r="H29" i="8"/>
  <c r="H28" i="8"/>
  <c r="H27" i="8"/>
  <c r="H26" i="8"/>
  <c r="H25" i="8"/>
  <c r="H21" i="8"/>
  <c r="H20" i="8"/>
  <c r="H36" i="16" l="1"/>
  <c r="H6" i="16" s="1"/>
  <c r="H44" i="15"/>
  <c r="B19" i="17"/>
  <c r="B20" i="17" s="1"/>
  <c r="H72" i="15"/>
  <c r="H28" i="15"/>
  <c r="H6" i="15" s="1"/>
  <c r="B33" i="15"/>
  <c r="H63" i="8"/>
  <c r="C18" i="28"/>
  <c r="C16" i="28"/>
  <c r="C19" i="2"/>
  <c r="B41" i="16"/>
  <c r="H53" i="16"/>
  <c r="B4" i="16"/>
  <c r="C11" i="2"/>
  <c r="B4" i="15"/>
  <c r="C9" i="2"/>
  <c r="B19" i="15"/>
  <c r="G14" i="16"/>
  <c r="B21" i="16"/>
  <c r="B50" i="15"/>
  <c r="B51" i="15" s="1"/>
  <c r="G12" i="15"/>
  <c r="B21" i="17" l="1"/>
  <c r="B52" i="15"/>
  <c r="B42" i="16"/>
  <c r="B43" i="16" s="1"/>
  <c r="B21" i="15"/>
  <c r="B22" i="15" s="1"/>
  <c r="B22" i="16"/>
  <c r="H55" i="10"/>
  <c r="H84" i="10" s="1"/>
  <c r="H45" i="10"/>
  <c r="H51" i="10" s="1"/>
  <c r="H22" i="10"/>
  <c r="H41" i="10" s="1"/>
  <c r="B23" i="16" l="1"/>
  <c r="B53" i="15"/>
  <c r="B54" i="15"/>
  <c r="B56" i="15" s="1"/>
  <c r="B57" i="15" s="1"/>
  <c r="B23" i="15"/>
  <c r="B24" i="15" s="1"/>
  <c r="B44" i="16"/>
  <c r="B35" i="15"/>
  <c r="B24" i="16" l="1"/>
  <c r="B58" i="15"/>
  <c r="B37" i="15"/>
  <c r="B38" i="15" s="1"/>
  <c r="B25" i="15"/>
  <c r="B26" i="15" s="1"/>
  <c r="E33" i="2"/>
  <c r="G33" i="2" s="1"/>
  <c r="E31" i="2"/>
  <c r="G31" i="2" s="1"/>
  <c r="L27" i="2" s="1"/>
  <c r="B45" i="16"/>
  <c r="B46" i="16" s="1"/>
  <c r="B47" i="16" s="1"/>
  <c r="B48" i="16" s="1"/>
  <c r="B49" i="16" s="1"/>
  <c r="B25" i="16" l="1"/>
  <c r="B26" i="16" s="1"/>
  <c r="B59" i="15"/>
  <c r="B40" i="15"/>
  <c r="B41" i="15" s="1"/>
  <c r="B42" i="15" s="1"/>
  <c r="D8" i="15"/>
  <c r="H8" i="15" s="1"/>
  <c r="B50" i="16"/>
  <c r="B51" i="16" s="1"/>
  <c r="B27" i="16" l="1"/>
  <c r="B28" i="16" s="1"/>
  <c r="B29" i="16" s="1"/>
  <c r="B30" i="16" s="1"/>
  <c r="B31" i="16" s="1"/>
  <c r="B32" i="16" s="1"/>
  <c r="B33" i="16" s="1"/>
  <c r="B34" i="16" s="1"/>
  <c r="B60" i="15"/>
  <c r="B61" i="15" s="1"/>
  <c r="D10" i="15"/>
  <c r="H10" i="15" s="1"/>
  <c r="E25" i="2"/>
  <c r="G25" i="2" s="1"/>
  <c r="D12" i="16" l="1"/>
  <c r="H12" i="16" s="1"/>
  <c r="B62" i="15"/>
  <c r="D10" i="16"/>
  <c r="H10" i="16" s="1"/>
  <c r="D8" i="16"/>
  <c r="H8" i="16" s="1"/>
  <c r="B63" i="15"/>
  <c r="E29" i="2"/>
  <c r="G29" i="2" s="1"/>
  <c r="L25" i="2" s="1"/>
  <c r="E27" i="2"/>
  <c r="G27" i="2" s="1"/>
  <c r="E19" i="2"/>
  <c r="H14" i="16" l="1"/>
  <c r="E18" i="28" s="1"/>
  <c r="B64" i="15"/>
  <c r="B65" i="15" s="1"/>
  <c r="B66" i="15" s="1"/>
  <c r="B68" i="15" s="1"/>
  <c r="B69" i="15" s="1"/>
  <c r="B70" i="15" s="1"/>
  <c r="L16" i="2"/>
  <c r="G19" i="2"/>
  <c r="E11" i="2" l="1"/>
  <c r="G11" i="2" s="1"/>
  <c r="E35" i="2"/>
  <c r="G35" i="2" s="1"/>
  <c r="E17" i="2"/>
  <c r="G17" i="2" s="1"/>
  <c r="H12" i="15" l="1"/>
  <c r="C23" i="2"/>
  <c r="G84" i="10"/>
  <c r="B55" i="10"/>
  <c r="G51" i="10"/>
  <c r="B45" i="10"/>
  <c r="G41" i="10"/>
  <c r="B18" i="10"/>
  <c r="D6" i="10"/>
  <c r="C1" i="10"/>
  <c r="B89" i="8"/>
  <c r="B67" i="8"/>
  <c r="B20" i="8"/>
  <c r="B56" i="10" l="1"/>
  <c r="E16" i="28"/>
  <c r="E9" i="2"/>
  <c r="G9" i="2" s="1"/>
  <c r="L11" i="2" s="1"/>
  <c r="B90" i="8"/>
  <c r="C20" i="28"/>
  <c r="C13" i="2"/>
  <c r="B46" i="10"/>
  <c r="B68" i="8"/>
  <c r="B69" i="8" s="1"/>
  <c r="B4" i="10"/>
  <c r="H6" i="10"/>
  <c r="G12" i="10"/>
  <c r="B19" i="10"/>
  <c r="B20" i="10" s="1"/>
  <c r="B21" i="8"/>
  <c r="B22" i="8" s="1"/>
  <c r="B23" i="8" s="1"/>
  <c r="B43" i="8"/>
  <c r="C1" i="8"/>
  <c r="B57" i="10" l="1"/>
  <c r="B47" i="10"/>
  <c r="B48" i="10" s="1"/>
  <c r="B91" i="8"/>
  <c r="B44" i="8"/>
  <c r="C14" i="28"/>
  <c r="C7" i="2"/>
  <c r="B71" i="8"/>
  <c r="B58" i="10" l="1"/>
  <c r="B59" i="10" s="1"/>
  <c r="B49" i="10"/>
  <c r="B92" i="8"/>
  <c r="B72" i="8"/>
  <c r="B73" i="8" s="1"/>
  <c r="B45" i="8"/>
  <c r="B93" i="8" l="1"/>
  <c r="B96" i="8" s="1"/>
  <c r="B46" i="8"/>
  <c r="B75" i="8"/>
  <c r="B25" i="8"/>
  <c r="G118" i="8"/>
  <c r="B97" i="8" l="1"/>
  <c r="B98" i="8" s="1"/>
  <c r="B76" i="8"/>
  <c r="B77" i="8" s="1"/>
  <c r="B78" i="8" s="1"/>
  <c r="B48" i="8"/>
  <c r="B26" i="8"/>
  <c r="B27" i="8" s="1"/>
  <c r="B99" i="8" l="1"/>
  <c r="B100" i="8" s="1"/>
  <c r="B101" i="8" s="1"/>
  <c r="B102" i="8" s="1"/>
  <c r="B80" i="8"/>
  <c r="B50" i="8"/>
  <c r="B28" i="8"/>
  <c r="B29" i="8" s="1"/>
  <c r="B30" i="8" s="1"/>
  <c r="G85" i="8"/>
  <c r="G63" i="8"/>
  <c r="G39" i="8"/>
  <c r="D6" i="8"/>
  <c r="B75" i="10" l="1"/>
  <c r="B76" i="10" s="1"/>
  <c r="B77" i="10" s="1"/>
  <c r="B78" i="10" s="1"/>
  <c r="B79" i="10" s="1"/>
  <c r="B80" i="10" s="1"/>
  <c r="B81" i="10" s="1"/>
  <c r="B82" i="10" s="1"/>
  <c r="B103" i="8"/>
  <c r="B104" i="8" s="1"/>
  <c r="B105" i="8" s="1"/>
  <c r="B106" i="8" s="1"/>
  <c r="B107" i="8" s="1"/>
  <c r="B109" i="8" s="1"/>
  <c r="B110" i="8" s="1"/>
  <c r="B112" i="8" s="1"/>
  <c r="B113" i="8" s="1"/>
  <c r="B114" i="8" s="1"/>
  <c r="B116" i="8" s="1"/>
  <c r="B82" i="8"/>
  <c r="B83" i="8" s="1"/>
  <c r="B52" i="8"/>
  <c r="B53" i="8" s="1"/>
  <c r="B54" i="8" s="1"/>
  <c r="H6" i="8"/>
  <c r="B31" i="8"/>
  <c r="B32" i="8" s="1"/>
  <c r="B4" i="8"/>
  <c r="G14" i="8"/>
  <c r="B56" i="8" l="1"/>
  <c r="B57" i="8" s="1"/>
  <c r="B59" i="8" s="1"/>
  <c r="B33" i="8"/>
  <c r="B34" i="8" s="1"/>
  <c r="B35" i="8" s="1"/>
  <c r="B36" i="8" s="1"/>
  <c r="B37" i="8" s="1"/>
  <c r="D8" i="10"/>
  <c r="H8" i="10" s="1"/>
  <c r="B60" i="8" l="1"/>
  <c r="B61" i="8" s="1"/>
  <c r="E21" i="2"/>
  <c r="D8" i="8"/>
  <c r="H8" i="8" s="1"/>
  <c r="D10" i="8"/>
  <c r="H10" i="8" s="1"/>
  <c r="D12" i="8" l="1"/>
  <c r="H12" i="8" s="1"/>
  <c r="H14" i="8" s="1"/>
  <c r="E14" i="28" s="1"/>
  <c r="L13" i="2"/>
  <c r="G21" i="2"/>
  <c r="E23" i="2" l="1"/>
  <c r="G23" i="2" s="1"/>
  <c r="L23" i="2" s="1"/>
  <c r="E7" i="2"/>
  <c r="D10" i="10"/>
  <c r="H10" i="10" s="1"/>
  <c r="H12" i="10" l="1"/>
  <c r="G7" i="2"/>
  <c r="E13" i="2" l="1"/>
  <c r="G13" i="2" s="1"/>
  <c r="L7" i="2" s="1"/>
  <c r="E20" i="28"/>
  <c r="H8" i="17"/>
  <c r="E22" i="28" s="1"/>
  <c r="E15" i="2" l="1"/>
  <c r="E24" i="28" l="1"/>
  <c r="G15" i="2"/>
  <c r="L9" i="2" s="1"/>
  <c r="E40" i="2"/>
  <c r="E42" i="2" s="1"/>
  <c r="E44" i="2" s="1"/>
  <c r="E46" i="2" s="1"/>
  <c r="E48" i="2" s="1"/>
  <c r="E26" i="28" l="1"/>
  <c r="E28" i="28" s="1"/>
  <c r="E30" i="28" l="1"/>
  <c r="E32" i="28" s="1"/>
</calcChain>
</file>

<file path=xl/sharedStrings.xml><?xml version="1.0" encoding="utf-8"?>
<sst xmlns="http://schemas.openxmlformats.org/spreadsheetml/2006/main" count="770" uniqueCount="467">
  <si>
    <t>Nivo</t>
  </si>
  <si>
    <t>Normativ</t>
  </si>
  <si>
    <t>Opis dela</t>
  </si>
  <si>
    <t>Enota</t>
  </si>
  <si>
    <t>Količina</t>
  </si>
  <si>
    <t>Cena / enoto</t>
  </si>
  <si>
    <t>Vrednost</t>
  </si>
  <si>
    <t>PREDDELA</t>
  </si>
  <si>
    <t>ODVODNJAVANJE</t>
  </si>
  <si>
    <t>SKUPNA REKAPITULACIJA</t>
  </si>
  <si>
    <t>SKUPAJ EUR</t>
  </si>
  <si>
    <t xml:space="preserve">DDV </t>
  </si>
  <si>
    <t>SKUPAJ EUR Z DDV</t>
  </si>
  <si>
    <t>Vrednosti so v EUR!</t>
  </si>
  <si>
    <t>Vrednosti so v EUR brez DDV!</t>
  </si>
  <si>
    <t>OPOMBE</t>
  </si>
  <si>
    <t>Opomba 1:</t>
  </si>
  <si>
    <t>Ponudnik sestavi ponudbeni predračun tako, da vnese cene na enoto v EUR brez DDV v stolpec »Cena/enoto« za vse navedene postavke. Vnos cen je omejen na dve decimalni mesti. Vse ostale celice so zaklenjene in morajo ostati nespremenjene.</t>
  </si>
  <si>
    <t>Opomba 2:</t>
  </si>
  <si>
    <t>Opomba 3:</t>
  </si>
  <si>
    <t>V primeru odkritja in odprave računskih napak se temu ustrezno spremeni tudi nominalna vrednost nepredvidenih del, ki je izražena v odstotku (enota mere je odstotek) od skupne vrednosti vseh ostalih postavk brez DDV.</t>
  </si>
  <si>
    <t>Opomba 4:</t>
  </si>
  <si>
    <t>GRADBENI IN POSEBNI ODPADKI: Izvajalec za vse produkte rušitvenih del in izkope ter odstranitve posebnih odpadkov sam priskrbi potrebno deponijo in plača vse spremljajoče stroške. Z vsemi odpadki je potrebno ravnati v skladu z načrtom rušitvenih del in elaboratom ravnanja z gradbenimi odpadki ter Uredbo o odpadkih, ki nastanejo pri gradbenih delih.</t>
  </si>
  <si>
    <t>kos</t>
  </si>
  <si>
    <t>VOZIŠČNE KONSTRUKCIJE</t>
  </si>
  <si>
    <t>m2</t>
  </si>
  <si>
    <t>m3</t>
  </si>
  <si>
    <t>SKUPAJ Z NEPREDVIDENIMI DELI</t>
  </si>
  <si>
    <t>Ponudnik mora vpisati svoje ponudbene cene brez DDV v vse postavke ponudbenega predračuna. Postavka brez označene cene ne bo plačana, naročnik pa bo smatral, da je upoštevana v okviru ostalih izpolnjenih pozicij.</t>
  </si>
  <si>
    <t>Na zavihku "Rekapitaulacija" program sam doda 10% za nepredvidena dela. Obračun nepredvidenih del je po dejanskih stroških</t>
  </si>
  <si>
    <t>Opomba 5:</t>
  </si>
  <si>
    <t>V ENOTNIH CENAH MORAJO  BITI ZAJETI STROŠKI:</t>
  </si>
  <si>
    <t xml:space="preserve">Vse ostale površine, ki jih bo izvajalec potreboval za gradnjo in za organizacijo gradbišč, si bo moral priskbeti sam na svoje stroške.   </t>
  </si>
  <si>
    <t>Izvajalec je dolžan izvesti vsa dela kvalitetno, v skladu s predpisi, projektom, tehničnimi pogoji in v skladu z dobro gradbeno prakso.</t>
  </si>
  <si>
    <t>Izvajalec mora v enotnih cenah upoštevati naslednje stroške, v kolikor le-ti niso upoštevani v posebnih postavkah:</t>
  </si>
  <si>
    <t>- vse stroške v zvezi z začasnim odvozom, deponiranjem in vračanjem izkopanega materiala na mestih, kjer ga ne bo možno deponirati na gradbišču;</t>
  </si>
  <si>
    <t>- vse stroške za postavitev gradbišča, gradbiščnih objektov, ureditev začasnih deponij, tekoče vzdrževanje in odstranitev gradbišča;</t>
  </si>
  <si>
    <t>- deponije si zagotavlja izvajalec sam na lastne stroške;</t>
  </si>
  <si>
    <t>- vse stroške za sanacijo in kultiviranje površin delovnega pasu in gradbiščnih površin po odstranitvi objektov;</t>
  </si>
  <si>
    <t>- vse stroške v zvezi s transporti po javnih poteh in cestah: morebitne odškodnine, morebitne sanacije cestišč zaradi poškodb med gradnjo itd.</t>
  </si>
  <si>
    <t>- stroški odvoda meteorne vode iz gradbene jame in vode, ki se izceja iz bočnih strani izkopa, če je potrebno</t>
  </si>
  <si>
    <t>- stroški dela v kampadah zaradi oteženih geoloških razmer</t>
  </si>
  <si>
    <t>- stroški dela v nagnjenem terenu</t>
  </si>
  <si>
    <t>- stroški oteženega izkopa v mokrem terenu, izkop v vodi, prekop potokov itd.</t>
  </si>
  <si>
    <t xml:space="preserve">Dobava, montaža, uporaba in demontaža varovalnega opaža jarka v vertikalnem izkopu. </t>
  </si>
  <si>
    <t>3.</t>
  </si>
  <si>
    <t>I.</t>
  </si>
  <si>
    <t>1.</t>
  </si>
  <si>
    <t>2.</t>
  </si>
  <si>
    <t>4.</t>
  </si>
  <si>
    <t>ZEMELJSKA DELA</t>
  </si>
  <si>
    <t>m</t>
  </si>
  <si>
    <t>ur</t>
  </si>
  <si>
    <t>Nepredvidena dela (10% od del obseganih v točkah I., II., III. In IV.)</t>
  </si>
  <si>
    <t>V.</t>
  </si>
  <si>
    <t>kpl</t>
  </si>
  <si>
    <t>Postavitev in zavarovanje prečnega profila ostale javne ceste v ravninskem terenu</t>
  </si>
  <si>
    <t>5.</t>
  </si>
  <si>
    <t>m1</t>
  </si>
  <si>
    <t>1.1.</t>
  </si>
  <si>
    <t>GEODETSKA DELA</t>
  </si>
  <si>
    <t>1.2.</t>
  </si>
  <si>
    <t>ČIŠČENJE TERENA</t>
  </si>
  <si>
    <t>2.1.</t>
  </si>
  <si>
    <t>IZKOPI</t>
  </si>
  <si>
    <t>2.2.</t>
  </si>
  <si>
    <t>2.4.</t>
  </si>
  <si>
    <t>3.1.</t>
  </si>
  <si>
    <t>NOSILNE PLASTI</t>
  </si>
  <si>
    <t>OBRABNE IN ZAPORNE PLASTI</t>
  </si>
  <si>
    <t>3.2.</t>
  </si>
  <si>
    <t>ROBNI ELEMENTI VOZIŠČ</t>
  </si>
  <si>
    <t>BANKINE</t>
  </si>
  <si>
    <t>POVRŠINSKO ODVODNJAVANJE</t>
  </si>
  <si>
    <t>II.</t>
  </si>
  <si>
    <t>III.</t>
  </si>
  <si>
    <t>IV.</t>
  </si>
  <si>
    <t>Pri zemeljskih delih je uporabljena kategorizacija v skladu z Dopolnili splošnih in tehničnih pogojev IV. knjiga (2001).</t>
  </si>
  <si>
    <t>2.3.</t>
  </si>
  <si>
    <t>S 1 1 121</t>
  </si>
  <si>
    <t>Obnova in zavarovanje zakoličbe osi trase ostale javne ceste v ravninskem terenu</t>
  </si>
  <si>
    <t>S 1 1 221</t>
  </si>
  <si>
    <t>S 1 2 151</t>
  </si>
  <si>
    <t>S 1 2 391</t>
  </si>
  <si>
    <t>S 2 1 112</t>
  </si>
  <si>
    <t>S 2 1 234</t>
  </si>
  <si>
    <t>S 3 1 132</t>
  </si>
  <si>
    <t>S 3 5 214</t>
  </si>
  <si>
    <t>Dobava in vgraditev predfabriciranega dvignjenega robnika iz cementnega betona  s prerezom 15/25 cm</t>
  </si>
  <si>
    <t>3.3.</t>
  </si>
  <si>
    <t>S 2 2 113</t>
  </si>
  <si>
    <t>Ureditev planuma temeljnih tal zrnate kamnine - 3. kategorije</t>
  </si>
  <si>
    <t>S 2 4 214</t>
  </si>
  <si>
    <t>S 3 2 254</t>
  </si>
  <si>
    <t>S 1 2 231</t>
  </si>
  <si>
    <t>S 6 1 217</t>
  </si>
  <si>
    <t>Dobava in vgraditev stebrička za prometni znak iz vroče cinkane jeklene cevi s premerom 64 mm, dolge 3500 mm</t>
  </si>
  <si>
    <t>S 6 1 216</t>
  </si>
  <si>
    <t>Dobava in vgraditev stebrička za prometni znak iz vroče cinkane jeklene cevi s premerom 64 mm, dolge 3000 mm</t>
  </si>
  <si>
    <t>OPREMA CEST</t>
  </si>
  <si>
    <t>S 2 1 436</t>
  </si>
  <si>
    <t>5.1.</t>
  </si>
  <si>
    <t>Rezanje asfaltne plasti s talno diamantno žago, debele do 5 cm</t>
  </si>
  <si>
    <t>Rezanje asfaltne plasti s talno diamantno žago, debele 11 do 15 cm</t>
  </si>
  <si>
    <t>Zavarovanje gradbišča v času gradnje z delno zaporo prometa v skladu z elaboratom začasne prometne ureditve (zagotoviti dostop za intervencijo) in usmerjanjem z ustrezno signalizacijo. Postavitev, vzdrževanje in odstranitev cestne zapore. Obračun zapore se bo izvedel po dejanskih stroških. Zapora velja za celoten čas gradnje.</t>
  </si>
  <si>
    <t>Ureditev krožnega križišča na območju ceste A3, odsek 0372 Kamionska cesta Fernetiči od km 0+675 do km 0+860</t>
  </si>
  <si>
    <t>Splošno</t>
  </si>
  <si>
    <t>- velja za vsa pogodbena dela</t>
  </si>
  <si>
    <t xml:space="preserve">Dela je potrebno izvajati po projektni dokumentaciji, v skladu z veljavnimi tehničnimi predpisi, normativi in standardi ob upoštevanju zahtev iz varstva pri delu. V enotnih cenah morajo biti zajeti vsi stroški po Splošnih tehničnih pogojih. Cena v posameznih postavkah del zajema nabavo, transport in dostavo materiala potrebnega za izvedbo, vgradnjo, montažo in polaganje materiala z vsemi potrebnimi deli in pripomočki, stroške začasnih in stalnih deponij, pri odstranitvi gradbenih odpadkov pa je vključeno nakladanje, odvoz, predaja in takse zbiralcu gradbenih odpadkov oz. izvajalcu obdelave gradbenih odpadkov ter izdelava elaborata za preprečevanje in zmajševanje emisije delcev iz gradbišča skladno z Uredbo o preprečevanju in zmanjševanju emisije delcev iz gradbišč (Uradni list RS, št. 21/11). </t>
  </si>
  <si>
    <t>V enotnih cenah zajeti strošek izdelave vseh potrebnih meritev, pregledov, atestov, črpanje vode iz gradbene jame, zavarovanje gradbene jame, sprotna izdelava geodetskega posnetka (pogoj za obračun), pregled kanalizacije s TV kontrolnim sistemom, čiščenje in spiranje kanala ter jaškov po končanih delih. Upoštevati veljavne tehnične predpise in normative, predpise iz varstva pri delu ter projektno dokumentacijo. V ceni izkopa zajeti: vse potrebne začasne prehode, izvedba potrebnih by passov in provizorijev, strošek pazljivega izkopa ob obstoječi podzemni komunalni infrastrukturi, ki se ohranja,  rušenje podzemne komunalne infrastrukture, kjer je to predvideno, stroške izdelave vseh potrebnih meritev (skladno s Posebnimi tehničnimi pogoji), vse začasne odvoze v gradbiščno deponijo vključno z ureditvijo deponije na gradbišču. Obračun v raščenem stanju, nasipna dela se obračunajo po prostornini zemljine v vgrajenem stanju. Izkop III. ktg. se odpelje v predelavo gradbenih odpadkov, z izkopom IV. - V. ktg. pa se po predhodni pripravi materiala, izvede zasip kanala. V cenah morajo biti upoštevane zmesi kamnitih zrn (tampon) in asfaltne plasti skladne z veljavnimi standardi (s certifikatom, izjavo o skladnosti po SIST EN 13108 - 1 do 7 oziroma SIST EN 1038 1 do 7, oziroma EC certifikatom o kontroli proizvodnje), izvajanje del skladno s smernicami in tehničnimi pogoji za graditev asfaltnih plasti TSC 06.300/06.410, 2009.  Med vgrajeno obrabnozaporno in nosilno asfaltno plastjo mora biti zagotovljena sila zlepljenosti in strižna sila skladno z zgoraj navedenim TSC.</t>
  </si>
  <si>
    <t xml:space="preserve"> </t>
  </si>
  <si>
    <t>KM</t>
  </si>
  <si>
    <t>N 5 1 101</t>
  </si>
  <si>
    <t xml:space="preserve">Določitev mikrolokacije obstoječih podzemnih komunalnih naprav, vse komplet_x000D_
</t>
  </si>
  <si>
    <t>KOS</t>
  </si>
  <si>
    <t>S 1 1 412</t>
  </si>
  <si>
    <t>Ponovno zakoličenje in zavarovanje zakoličbe trase ostale javne ceste med delom</t>
  </si>
  <si>
    <t>S 1 2 121</t>
  </si>
  <si>
    <t>M2</t>
  </si>
  <si>
    <t>Odstranitev grmovja na gosto porasli površini (nad 50 % pokritega tlorisa) - ročno
Opomba:
Z odvozom v predelavo gradbenih odpadkov.</t>
  </si>
  <si>
    <t>S 1 2 381</t>
  </si>
  <si>
    <t>M1</t>
  </si>
  <si>
    <t>S 1 2 383</t>
  </si>
  <si>
    <t>S 1 2 361</t>
  </si>
  <si>
    <t>S 1 2 323</t>
  </si>
  <si>
    <t>Porušitev in odstranitev asfaltne plasti v debelini nad 10 cm</t>
  </si>
  <si>
    <t>S 1 2 321</t>
  </si>
  <si>
    <t>Porušitev in odstranitev asfaltne plasti v debelini do 5 cm</t>
  </si>
  <si>
    <t>S 1 2 291</t>
  </si>
  <si>
    <t>Porušitev in odstranitev robnika iz cementnega betona</t>
  </si>
  <si>
    <t>S 1 2 473</t>
  </si>
  <si>
    <t>Porušitev in odstranitev zidu iz kamna v suhi malti</t>
  </si>
  <si>
    <t>M3</t>
  </si>
  <si>
    <t>S 1 2 337</t>
  </si>
  <si>
    <t>Posek in odstranitev drevesa z deblom premera 11 do 30 cm ter odstranitev vej
Opomba:
odstranitev panjev in z odvozom v predelavo gradbenih odpadkov</t>
  </si>
  <si>
    <t>Porušitev in odstranitev s cementom vezane (stabilizirane) nosilne plasti v debelini nad 20 cm
Opomba:
Z odvozom v predelavo gradbenih odpadkov.</t>
  </si>
  <si>
    <t>ocena</t>
  </si>
  <si>
    <t>Široki izkop zrnate kamnine - 3. kategorije - strojno z nakladanjem
Opomba:
Od tega je 1843 m3 izkop dna vrtače. Izkop od vrtače se uporabi za zasip sredisnega otoka.
Izkop voziščne konstrukcije se uporabi za nasip prvih plasti vrtače.</t>
  </si>
  <si>
    <t>Površinski izkop plodne zemljine - 1. kategorije - strojno z odrivom do 50 m</t>
  </si>
  <si>
    <t>PLANUM ZEMELJSKIH TAL</t>
  </si>
  <si>
    <t>S 2 2 112</t>
  </si>
  <si>
    <t xml:space="preserve">Ureditev planuma temeljnih tal vezljive zemljine – 3. kategorije
Opomba:
Obračun po dejansko izvršenih delih in v raščenem stanju, vse komplet.
</t>
  </si>
  <si>
    <t>S 2 1 253</t>
  </si>
  <si>
    <t>Široki izkop trde kamnine – 5. kategorije - strojno z nakladanjem</t>
  </si>
  <si>
    <t>Široki izkop trde kamnine – 4. kategorije - strojno z nakladanjem</t>
  </si>
  <si>
    <t>Ločilne, drenažne in filterske plasti ter delovni plato</t>
  </si>
  <si>
    <t>S 2 3 312</t>
  </si>
  <si>
    <t>Nasipi, zasipi, klini, posteljica in glinasti naboj</t>
  </si>
  <si>
    <t>S 2 4 117</t>
  </si>
  <si>
    <t xml:space="preserve">Izdelava nasipa iz zrnate kamnine - 3. kategorije z dobavo iz kamnoloma </t>
  </si>
  <si>
    <t>S 2 4 473</t>
  </si>
  <si>
    <t>Izdelava posteljice iz drobljenih kamnitih zrn v debelini 25 cm</t>
  </si>
  <si>
    <t>S 2 4 212</t>
  </si>
  <si>
    <t>Zasip z vezljivo zemljino - 3. kategorije - strojno
Opomba:
Material iz izkopa vrtače. Upošteva se prevoz tega materiala po gradbišču.</t>
  </si>
  <si>
    <t>2.5.</t>
  </si>
  <si>
    <t>Brežine in zelenice</t>
  </si>
  <si>
    <t>S 2 5 122</t>
  </si>
  <si>
    <t>Humuziranje brežine z valjanjem, v debelini do 15 cm - strojno</t>
  </si>
  <si>
    <t>S 2 5 151</t>
  </si>
  <si>
    <t>Doplačilo za zatravitev s semenom</t>
  </si>
  <si>
    <t>2.6.</t>
  </si>
  <si>
    <t>Prevozi, razprostiranje in ureditev deponij materiala</t>
  </si>
  <si>
    <t>T</t>
  </si>
  <si>
    <t>Odvoz materiala na trajno deponijo po izboru izvajalca s plačilom vseh pristojbin</t>
  </si>
  <si>
    <t>Odvoz odpadnega asfalta na trajno deponijo po izboru izvajalca s plačilom vseh pristojbin</t>
  </si>
  <si>
    <t>Odvoz odpadnega cementnega betona na trajno deponijo po izboru izvajalca s plačilom vseh pristojbin</t>
  </si>
  <si>
    <t>Rezkanje asfaltne zmesi na klančini v debelini 0 do 4 cm</t>
  </si>
  <si>
    <t>Porušitev in odstranitev ograje iz žične mreže
Opomba:
Z odvozom na trajno deponijo po izboru izvajalca s plačilom vseh pristojbin</t>
  </si>
  <si>
    <t>Demontaža jeklene varnostne ograje
Opomba:
Z odvozom na trajno deponijo po izboru izvajalca s plačilom vseh pristojbin</t>
  </si>
  <si>
    <t>3.5.</t>
  </si>
  <si>
    <t>3.4.</t>
  </si>
  <si>
    <t>TLAKOVANE OBRABNE PLASTI</t>
  </si>
  <si>
    <t>S 3 1 524</t>
  </si>
  <si>
    <t>Izdelava nosilne plasti bituminizirane zmesi AC 22 base PmB 45/80-65 A1/A2 v debelini 8 cm</t>
  </si>
  <si>
    <t>S 3 1 634</t>
  </si>
  <si>
    <t>Izdelava nosilne plasti bituminizirane zmesi AC 32 base B 50/70 A1/A2 v debelini 10 cm</t>
  </si>
  <si>
    <t>Izdelava nevezane nosilne plasti enakomerno zrnatega drobljenca iz kamnine v debelini 21 do 30 cm 
Opomba:
Debelina 25 cm</t>
  </si>
  <si>
    <t>S 3 2 562</t>
  </si>
  <si>
    <t>S 3 2 663</t>
  </si>
  <si>
    <t>Izdelava obrabne in zaporne plasti bituminizirane zmesi SMA 11 PmB 45/80-65 A1/A2 Z1 v debelini 4 cm</t>
  </si>
  <si>
    <t>Izdelava obrabne in zaporne plasti bituminizirane zmesi AC 8 surf B 70/100 A5 v debelini 4 cm
Opomba:
Za pločnik in sredinski otok med smernima vozišči, debeline 5 cm.
od tega je za sredinski otok 120 m2, za pločnik 19 m2.
49 m2 je za pločnik zaradi cestne razsvetljave.</t>
  </si>
  <si>
    <t>Pobrizg podlage z bitumensko emulzijo 0,4 kg/m2
Opomba:
Premaz stikov z bitumensko emulzijo na stiku z novim asfaltom
l=63 m1</t>
  </si>
  <si>
    <t>S 3 5 236</t>
  </si>
  <si>
    <t xml:space="preserve">Dobava in vgraditev predfabriciranega pogreznjenega robnika iz cementnega betona  s prerezom 35/20 cm 
Opomba:
RONDO betonskih robnikov 35/20 cm, odporni proti zmrzali in soli, komplet izkop, betonski temelj C 12/15 ter zasip po položitvi - polaganje v krivini, vse komplet.
</t>
  </si>
  <si>
    <t>Dobava in polaganje betonskih delinatorjev 15/30 cm, odporni proti zmrzali in soli (C35/45), komplet izkop, podložni beton C 12/15  - polaganje v ravnini in krivini, vse komplet</t>
  </si>
  <si>
    <t>S 3 5 212</t>
  </si>
  <si>
    <t>Dobava in vgraditev predfabriciranega dvignjenega robnika iz cementnega betona  s prerezom 8/12 cm</t>
  </si>
  <si>
    <t>S 3 6 214</t>
  </si>
  <si>
    <t>Izdelava humuzirane bankine, široke nad 1,00 m</t>
  </si>
  <si>
    <t>S 3 4 211</t>
  </si>
  <si>
    <t>S 3 4 274</t>
  </si>
  <si>
    <t>Izdelava tlakovane obrabne plasti iz malih tlakovcev iz silikatne kamnine velikosti 120 mm/ 120 mm/120 mm, stiki zapolnjeni s peskom 
Opomba:
vključno s podložnim betonom C 12/15 deb. 10 cm, vse komplet</t>
  </si>
  <si>
    <t>Izdelava obrabne plasti iz velikih tlakovcev iz silikatne kamnine velikosti 20 cm /20 cm /20 cm, stiki zaliti z elastično zmesjo  
Opomba:
vključno z betonsko ploščo beton C 30/37 XF2, deb. 20 cm, armatura, opaž, vse komplet</t>
  </si>
  <si>
    <t>POVPOKONČNA OPREMA CEST</t>
  </si>
  <si>
    <t>S 6 1 122</t>
  </si>
  <si>
    <t>Izdelava temelja iz cementnega betona C 12/15, globine 80 cm, premera 30 cm</t>
  </si>
  <si>
    <t>S 6 1 215</t>
  </si>
  <si>
    <t>Dobava in vgraditev stebrička za prometni znak iz vroče cinkane jeklene cevi s premerom 64 mm, dolge 2500 mm</t>
  </si>
  <si>
    <t>N 4 3 109</t>
  </si>
  <si>
    <t>Dobava in vgraditev stebrička za prometni znak iz vroče cinkane jeklene cevi s premerom 64 mm, dolge 5000mm_x000D_ 
Opomba:
Za prometne table.</t>
  </si>
  <si>
    <t>S 6 1 163</t>
  </si>
  <si>
    <t>S 6 1 218</t>
  </si>
  <si>
    <t>Dobava in vgraditev stebrička za prometni znak iz vroče cinkane jeklene cevi s premerom 64 mm, dolge 4000 mm</t>
  </si>
  <si>
    <t>S 6 1 219</t>
  </si>
  <si>
    <t>Dobava in vgraditev stebrička za prometni znak iz vroče cinkane jeklene cevi s premerom 64 mm, dolge 4500 mm</t>
  </si>
  <si>
    <t>N 4 3 103</t>
  </si>
  <si>
    <t xml:space="preserve">Dobava in pritrditev okroglega prometnega znaka, podlaga iz aluminijaste pločevine, razred svetlobne odbojnosti površine glede na značilnosti okolice RA3, premera 600 mm_x000D_
</t>
  </si>
  <si>
    <t>N 4 3 101</t>
  </si>
  <si>
    <t xml:space="preserve">Dobava in pritrditev okroglega prometnega znaka, podlaga iz aluminijaste pločevine, razred svetlobne odbojnosti površine glede na značilnosti okolice RA2, premera 600 mm_x000D_
</t>
  </si>
  <si>
    <t>N 4 3 104</t>
  </si>
  <si>
    <t xml:space="preserve">Dobava in pritrditev okroglega prometnega znaka, podlaga iz aluminijaste pločevine, razred svetlobne odbojnosti površine glede na značilnosti okolice RA2, premera 900 mm_x000D_
</t>
  </si>
  <si>
    <t>N 4 3 105</t>
  </si>
  <si>
    <t>Dobava in pritrditev trikotnega prometnega znaka, podlaga iz aluminjaste pločevine, razred svetlobne odbojnosti površine glede na značilnosti okolice RA2, dolžina stranice a=900 mm</t>
  </si>
  <si>
    <t>Dobava in pritrditev  prometnega znaka, podlaga iz aluminijaste pločevine, razred svetlobne odbojnosti površine glede na značilnosti okolice RA2, velikosti od 0,11 do 0,2 m2</t>
  </si>
  <si>
    <t>N 4 3 102</t>
  </si>
  <si>
    <t xml:space="preserve">Dobava in pritrditev  prometnega znaka, podlaga iz aluminijaste pločevine, razred svetlobne odbojnosti površine glede na značilnosti okolice RA2, velikosti od 0,21 do 0,4 m2
</t>
  </si>
  <si>
    <t>N 4 3 107</t>
  </si>
  <si>
    <t>N 4 3 108</t>
  </si>
  <si>
    <t>N 4 3 106</t>
  </si>
  <si>
    <t>Dobava in pritrditev  prometnega znaka, podlaga iz aluminijaste pločevine, razred svetlobne odbojnosti površine glede na značilnosti okolice RA2, velikosti od 0,41 do 0,7 m2</t>
  </si>
  <si>
    <t>Izdelava temelja iz ojačenega cementnega betona nad 0,8 m3/temelj za pokončni drog po delavniškem načrtu proizvajalca znakov
Opomba: 
Ocena: Temelj za eno prometno tablo: 0.7 mx4.2mx0.6m=1,76 m3. Na eno tablo dva takšna temelja. Opaž (0.7 mx4.2m)x2 +(0.6mx0.7m)x2=6.72 m2. Armaturni načrt, statični račun nosilne konstrukcije, delavniški načrt stvar proizvajalca znakov.</t>
  </si>
  <si>
    <t xml:space="preserve">Dobava in pritrditev  prometnega znaka, podlaga iz aluminijaste pločevine, razred svetlobne odbojnosti površine glede na značilnosti okolice RA2, velikosti  nad 4,00 m2_x000D_
Opomba: Armaturni načrt, staični račun nosilne konstrukcije, delavniški načrt stvar proizvajalca tabel. Potrebna potrditev DRSI-ja.
Dimenzije tabel:
velikost 1 3.40/2.00 m
velikost 2 3.70/2.90 m
velikost 3 3.90/2.00 m
velikost 4 4.2/2.90 m
velikost 5 4.30/2.50 m
velikost 6 4.40/2.50 m
velikost 7 3.90/2.85 m
velikost 8 4.10/2.70 m
velikost 9 3.90/3.10 m
</t>
  </si>
  <si>
    <t>"Dobava in vgraditev korenskega količka za postavitev prometnega znaka_x000D_"_x000D_</t>
  </si>
  <si>
    <t>5.2.</t>
  </si>
  <si>
    <t>OZNAČBE NA CESTIŠČU</t>
  </si>
  <si>
    <t>S 6 2 413</t>
  </si>
  <si>
    <t>S 6 2 428</t>
  </si>
  <si>
    <t>Izdelava debeloslojne vzdolžne označbe na vozišču z večkomponentno hladno plastiko z vmešanimi drobci / kroglicami stekla, vključno 200 g/m2 dodatnega posipa z drobci stekla, strojno, debelina plasti 3 mm, širina črte 15 cm 
Opomba:
Karakteristike talnih označb morajo biti skladne s Pravilnikom o prometni signalizaciji in prometni opremi na cestah Ur.l. 99/2015!"</t>
  </si>
  <si>
    <t>Izdelava debeloslojne prečne in ostalih označb na vozišču z večkomponentno hladno plastiko z vmešanimi drobci / kroglicami stekla, vključno 200 g/m2 dodatnega posipa z drobci stekla, strojno, debelina plasti 3 mm, posamezna površina označbe nad 1,5 m2 
Opomba:
Karakteristike talnih označb morajo biti skladne s Pravilnikom o prometni signalizaciji in prometni opremi na cestah Ur.l. 99/2015!</t>
  </si>
  <si>
    <t>5.3.</t>
  </si>
  <si>
    <t>OPREMA ZA VAROVANJE PROMETA</t>
  </si>
  <si>
    <t>S 6 4 283</t>
  </si>
  <si>
    <t>Dobava in vgraditev vkopane zaključnice, dolžine 12 m</t>
  </si>
  <si>
    <t>S 6 4 442</t>
  </si>
  <si>
    <t>Dobava in vgraditev jeklene varnostne ograje, brez distančnika, za nivo zadrževanja N2 in za delovno širino W2</t>
  </si>
  <si>
    <t>S 6 4 832</t>
  </si>
  <si>
    <t>Dobava in vgraditev mreže za zaščitno ograjo iz aluminjaste žice 
Opomba: Vključno z temelji za stebre fi 60, postavljeni na razmaku 2.50 m, podporni steber postavljen na razmaku 25 m. Žica debeline 2.8 mm, pletena v obliki trapeza z velikostjo okenc 50/50 mm.</t>
  </si>
  <si>
    <t>5.4.</t>
  </si>
  <si>
    <t>OPREMA ZA VODENJE PROMETA</t>
  </si>
  <si>
    <t>N 4 3 110</t>
  </si>
  <si>
    <t xml:space="preserve">Dobava in vgradnja stebrička, višine 650 mm, premer 80 mm. 
Opomba:
Strebriček se sidra v voziščno kontrukcijo in se lahko odvijači in ponovno zmontira. Po detajlu proizvajalca stebrička. </t>
  </si>
  <si>
    <t>Obnova in zavarovanje zakoličbe osi trase ostale javne ceste v ravninskem terenu 
Opomba:
Zakoličba glavnih kanalov.</t>
  </si>
  <si>
    <t>S 1 1 231</t>
  </si>
  <si>
    <t>Postavitev in zavarovanje prečnega profila za komunalne vode v ravninskem terenu 
Opomba:
Požiralniki 17 kos.
Jaški 10 kos.</t>
  </si>
  <si>
    <t>S 1 2 421</t>
  </si>
  <si>
    <t>Porušitev in odstranitev kanalizacije iz cevi s premerom do 40 cm 
Opomba: z odvozom na trajno deponijo po izboru izvajalca s plačilom vseh pristojbin</t>
  </si>
  <si>
    <t>S 1 2 422</t>
  </si>
  <si>
    <t>S 1 2 431</t>
  </si>
  <si>
    <t>Porušitev in odstranitev kanalizacije iz cevi s premerom 41 do 80 cm 
Opomba: z odvozom na trajno deponijo po izboru izvajalca s plačilom vseh pristojbin</t>
  </si>
  <si>
    <t>Porušitev in odstranitev jaška z notranjo stranico/premerom do 60 cm 
Opomba: z odvozom na trajno deponijo po izboru izvajalca s plačilom vseh pristojbin</t>
  </si>
  <si>
    <t>S 1 2 432</t>
  </si>
  <si>
    <t>Porušitev in odstranitev jaška z notranjo stranico/premerom 61 do 100 cm 
Opomba: z odvozom na trajno deponijo po izboru izvajalca s plačilom vseh pristojbin</t>
  </si>
  <si>
    <t>S 1 2 411</t>
  </si>
  <si>
    <t>Porušitev in odstranitev prepusta iz cevi s premerom do 60 cm 
Opomba:
Vključno s tlakovanim iztokom, površine 2,50 m2.  Z odvozom na trajno deponijo po izboru izvajalca s plačilom vseh pristojbin</t>
  </si>
  <si>
    <t>N12 100</t>
  </si>
  <si>
    <t xml:space="preserve">Porušitev in odstranitev obstoječega lovilca olj 
Opomba: Vključno z vsemi njegovimi deli, zasipom gradbene jame. Z odvozom na trajno deponijo po izboru izvajalca s plačilom vseh pristojbin. </t>
  </si>
  <si>
    <t>S 2 1 364</t>
  </si>
  <si>
    <t>S 2 1 366</t>
  </si>
  <si>
    <t>Izkop vezljive zemljine/zrnate kamnine - 3. kategorije za temelje, kanalske rove, prepuste, jaške in drenaže, širine 1,1 do 2,0 m in globine 1,1 do 2,0 m - strojno, planiranje dna ročno 
Opomba:z direktnim nakladanjem materiala na prevozno sredstvo. Obračun po dejansko izvršenih delih in v raščenem stanju, vse komplet</t>
  </si>
  <si>
    <t>Izkop trde kamnine - 5. kategorije za temelje, kanalske rove, prepuste, jaške in drenaže, širine 1,1 do 2,0 m in globine 1,1 do 2,0 m 
Opomba:z direktnim nakladanjem materiala na prevozno sredstvo. Obračun po dejansko izvršenih delih in v raščenem stanju, vse komplet</t>
  </si>
  <si>
    <t>NASIPI, ZASIPI, KLINI, POSTELJICA IN GLINASTI NABOJ</t>
  </si>
  <si>
    <t>Zasip z zrnato kamnino - 3. kategorije - strojno 
Opomba:
Zasip kanalov z ustrezno pripravljenim izkopnim materialom (mleta kamnina fi do 45 mm). Zasip in utrjevanje v plasteh do 30 cm s komprimacijo. Stopnja zbitosti do 95 % po SPP, vse komplet</t>
  </si>
  <si>
    <t>S 2 4 218</t>
  </si>
  <si>
    <t>Zasip z zrnato kamnino – 3. kategorije z dobavo iz kamnoloma</t>
  </si>
  <si>
    <t>PREVOZI, RAZPROSTIRANJE IN UREDITEV DEPONIJ MATERIALA</t>
  </si>
  <si>
    <t>S 2 9 163</t>
  </si>
  <si>
    <t>S 2 9 166</t>
  </si>
  <si>
    <t>S 2 9 122</t>
  </si>
  <si>
    <t>Nakladanje vezljive zemljine - 3. kategorije 
Opomba:
Obračun po dejansko izvršenih delih in v raščenem stanju, vse komplet.</t>
  </si>
  <si>
    <t>Nakladanje trde kamnine -5.kategorija 
Opomba:Obračun po dejansko izvršenih delih in v raščenem stanju, vse komplet.</t>
  </si>
  <si>
    <t xml:space="preserve">Prevoz materiala na na trajno deponijo po izboru izvajalca s plačilom vseh pristojbin. </t>
  </si>
  <si>
    <t>Opomba:
Dobava in vgraditev kontra drenaže med ponikovalnicami, (npr. cevi RAUDRIL) fi 315 mm, komplet izkop, zasip vključno z drenažnim materialom 16/32 mm deb. 15 cm in 8/16 mm v deb. 15 cm 30 cm pod in nad cevjo, vgraditev filca nad drenažni zasip 200 g, vse komplet.</t>
  </si>
  <si>
    <t>S 4 3 272</t>
  </si>
  <si>
    <t>Obbetoniranje cevi za kanalizacijo s cementnim betonom C 8/10, po detajlu iz načrta, premera 20 cm</t>
  </si>
  <si>
    <t>S 4 3 511</t>
  </si>
  <si>
    <t xml:space="preserve">Doplačilo za izdelavo kanalizacije v globini 1,1 do 2 m s cevmi premera do 30 cm </t>
  </si>
  <si>
    <t>S 4 3 223</t>
  </si>
  <si>
    <t>Izdelava kanalizacije iz cevi iz PVC, vgrajenih na planumu izkopa, premera 25 cm, v globini do 1,0 m 
Opomba:
SN 8 komplet s pripravljeno peščeno posteljico (0-4 mm) deb. 10 cm in zasipom cevi s peskom (0-4 mm) 30 cm nad temenom cevi s komprimacijo  do 95 % SPP, vključno s spajanjem elementov ter priključitvijo na jaške, vse komplet</t>
  </si>
  <si>
    <t>S 4 3 217</t>
  </si>
  <si>
    <t>Izdelava kanalizacije iz cevi iz PVC, vgrajenih na planumu izkopa, premera 60 cm, v globini do 1,0 m 
Opomba:
 SN 8 komplet s pripravljeno peščeno posteljico (0-4 mm) deb. 10 cm in zasipom cevi s peskom (0-4 mm) 30 cm nad temenom cevi s komprimacijo  do 95 % SPP, vključno s spajanjemelementov ter priključitvijo na jaške, vse komplet</t>
  </si>
  <si>
    <t>S 4 3 214</t>
  </si>
  <si>
    <t>N</t>
  </si>
  <si>
    <t>Zavarovanje obstoječih komunalnih vodov pri križanju s kanalizacijo skladno z zahtevami upravljalca v dolžini cca 5,0 m, vse komplet</t>
  </si>
  <si>
    <t>Izdelava kanalizacije iz cevi iz PVC, vgrajenih na planumu izkopa, premera 30 cm, v globini do 1,0 m 
Opomba:
SN 8 komplet s pripravljeno peščeno posteljico (0-4 mm) deb. 10 cm in zasipom cevi s peskom (0-4 mm) 30 cm nad temenom cevi s komprimacijo  do 95 % SPP, vključno s spajanjem elementov ter priključitvijo na jaške, vse komplet</t>
  </si>
  <si>
    <t>JAŠKI</t>
  </si>
  <si>
    <t>S 4 4 133</t>
  </si>
  <si>
    <t>S 4 4 284</t>
  </si>
  <si>
    <t>Izdelava jaška iz cementnega betona, izmere prereza ((2.05x1.5)+(2.45x186)x2 m, globokega 2,0  m 
Opomba:
Izdelava armiranobetonskega jaška po projektiranih detajlih ((2.05x1.5)+(2.45x186)x2 m), komplet z opažanjem, razopažanjem, dobavo in vgradnjo LTŽ pokrova nosilnosti 400 kN z zaklepom in napisom ter vstopne lestve (po detajlu vsopnih lestev iz inoxa pri globinah od pokrova do dna jaška nad 110 cm) komplet s polaganjem proda granulacije 16-32 mm na dno jarka ter izdelavo protizmrzovalne zaščite po detajlu iz STYRODUR plošč z vgradnjo kotnih profilov za pritrditev, vključno s potrebnim dodatnim izkopom za jašek, z prebojem v obstoječem jašku, odvozom izkopnega materiala in betonskega materiala odvozom izkopnega materiala v predelavo gradbenih odpadkov, zasipom, vse komplet</t>
  </si>
  <si>
    <t>S4 4 284</t>
  </si>
  <si>
    <t>Izdelava jaška iz cementnega betona, izmere prereza 1.0mx1.90 x2 m, globokega 2,0  m 
Opomba:
Izdelava armiranobetonskega jaška po projektiranih detajlih 1.0mx1.90mx2m, komplet z opažanjem, razopažanjem, dobavo in vgradnjo LTŽ pokrova nosilnosti 400 kN z zaklepom in napisom ter vstopne lestve (po detajlu vsopnih lestev iz inoxa pri globinah od pokrova do dna jaška nad 110 cm) komplet s polaganjem proda granulacije 16-32 mm na dno jarka ter izdelavo protizmrzovalne zaščite po detajlu iz STYRODUR plošč  z vgradnjo kotnih profilov za pritrditev, vključno s potrebnim dodatnim izkopom za jašek, z prebojem v obstoječem jašku, odvozom izkopnega materiala in betonskega materiala v predelavo gradbenih odpadkov, zasipom, vse komplet</t>
  </si>
  <si>
    <t>S 4 4 162</t>
  </si>
  <si>
    <t>Izdelava jaška iz cementnega betona, krožnega prereza s premerom 80 cm, globokega 1,0 do 1,5 m</t>
  </si>
  <si>
    <t>S 4 4 163</t>
  </si>
  <si>
    <t>Izdelava jaška iz cementnega betona, krožnega prereza s premerom 80 cm, globokega 1,5 do 2,0 m</t>
  </si>
  <si>
    <t>S 4 4 889</t>
  </si>
  <si>
    <t>Dobava in vgraditev lovilca mineralnega olja kot npr.: "Euro-Sedirat", po detajlu iz načrta 
Opomba:Kot npr.:Tip SMA 10/12-1,4-EN, RKL. Izbrani lovilec mora imeti narejen tipski preizkus po SIST EN 858. Vse obdelano, izkop, zasip, odvoz v predelavo gradbenih odpadkov, pokrovi LTŽ nosilnost 400 kN, vse komplet</t>
  </si>
  <si>
    <t>S 4 4 975</t>
  </si>
  <si>
    <t>Dobava in vgraditev pokrova iz duktilne litine z nosilnostjo 400 kN, s prerezom 600/600 mm</t>
  </si>
  <si>
    <t>S 4 4 972</t>
  </si>
  <si>
    <t>Dobava in vgraditev pokrova iz duktilne litine z nosilnostjo 400 kN, krožnega prereza s premerom 600 mm</t>
  </si>
  <si>
    <t>S 4 4 173</t>
  </si>
  <si>
    <t>Izdelava jaška iz cementnega betona, krožnega prereza s premerom 100 cm, globokega 1,5 do 2,0 m</t>
  </si>
  <si>
    <t>S 4 4 174</t>
  </si>
  <si>
    <t>Izdelava jaška iz cementnega betona, krožnega prereza s premerom 100 cm, globokega 2,0 do 2,5 m</t>
  </si>
  <si>
    <t>S 4 4 175</t>
  </si>
  <si>
    <t>Izdelava jaška iz cementnega betona, krožnega prereza s premerom 100 cm, globokega nad 2,5 m</t>
  </si>
  <si>
    <t>IZVIRI, VODNJAKI, PONIKOVALNICE, VRTAČE</t>
  </si>
  <si>
    <t>S 4 6 371</t>
  </si>
  <si>
    <t>Dobava in izdelava ponikovalnice iz perforiranih BC fi 120 cm, efektivna globina 3,50 m, vse obdelano, komplet z ltž perforiranim pokrovom nosilnosti 250 kN, AB ploščo,dodatni izkop, zasip z drenažnim materialom 60 m3 fi 32/64 mm, odvoz v predelavo gradbenih odpadkov, vse komplet</t>
  </si>
  <si>
    <t>Dobava in izdelava ponikovalnice iz perforiranih BC fi 120 cm, efektivna globina 1,50 m, vse obdelano, komplet z ltž perforiranim pokrovom nosilnosti 250 kN, AB ploščo,dodatni izkop, zasip z drenažnim materialom 60 m3 fi 32/64 mm, odvoz v predelavo gradbenih odpadkov, vse komplet</t>
  </si>
  <si>
    <t>Izvedba ponikovalnega preizkusa na lokaciji predvidenih ponikalnih polj v prisotnosti hidrologa, vse komplet</t>
  </si>
  <si>
    <t>Kabel NYY-J 5x10mm2, uvlečen v kabelsko kanalizacijo,skupaj s kabelskimi končniki in priklopom</t>
  </si>
  <si>
    <t>CESTNA RAZSVETLJAVA</t>
  </si>
  <si>
    <t>Vodnik P/F (H07V-K) položen v instalacijske cevi- 25 mm2</t>
  </si>
  <si>
    <t xml:space="preserve">Raven-konusni drog cestne razsvetljave višine h=10,0m za montažo na sidra, prilagojen za direktno montažo svetilke (fi 60 mm), vročecinkane izvedbe, z uvodno odprtino za uvod kabla, vijaki INOX,s priključno ploščo za podvarovanje (kot npr PVE-4/25-1) in kompletnim ožičenjem (NYY-J 4x2,5 mm2), postavljen na sidra, komplet s sidrno ploščo in sidri, povezan na valjanec. Kandelaber mora biti usklajen s SIST EN 40, izvedena antikorozijska zaščita pa s SIST EN 1461. Kandelaber mora biti antikorozivno zaščiten s pomočjo vročega cinkanja in dimenzioniran na III.cono vetra. </t>
  </si>
  <si>
    <t>Svetilka javne razsvetljave kot npr.DISANO 3478 Mini Giovi M1 - stradale 32 LED 530mA 3K CLD 1 x led_3478_530_32_3k 50 W / 6866 lm, 3000K IP65, svetilka za kandelaber, primarno usmerjanje svetlobe, ravno steklo, material umetna masa, ALU metalizirano,  predstikalna naprava, z redukcijo moči</t>
  </si>
  <si>
    <t>Svetilka javne razsvetljave kot npr. DISANO 3476 Mini Giovi W2 - stradale 32 LED 530mA 3K CLD 1x led_3476_530_32_3k 50 W / 6817 3000K IP65, svetilka za kandelaber, primarno usmerjanje svetlobe, ravno steklo, material umetna masa, ALU metalizirano,  predstikalna naprava, z redukcijo moči</t>
  </si>
  <si>
    <t>Priključitev kabla NYY-J 5x10mm2 na obstoječe svetilke-povezava obstoječih vej CR v sodelovanju/nadzorom upravitelja CR</t>
  </si>
  <si>
    <t>Priključitev kabla v obstoječe prižigališče DRSI na obstoječe izvode v sodelovanju/nadzorom upravitelja CR</t>
  </si>
  <si>
    <t>Odklopi obstoječe cetne razsvetljave v času gradnje</t>
  </si>
  <si>
    <t>Kabelska spojka raychem na novem in obstoječem kablu 5x10mm2</t>
  </si>
  <si>
    <t>PVC opozorilni trak "POZOR ENERGETSKI KABEL"</t>
  </si>
  <si>
    <t xml:space="preserve">Pocinkani valjanec FeZn 25x4 mm, položen v izkopan kabelski jarek, </t>
  </si>
  <si>
    <t>Križne sponke za valjanec</t>
  </si>
  <si>
    <t>Ozemljitev kandelabrov po detajlu - 2x vijak M10</t>
  </si>
  <si>
    <t xml:space="preserve">Meritve, pregledi, preizkusi, spuščanje v pogon </t>
  </si>
  <si>
    <t>Svetlobnotehnične meritve z izdajo poročila na cestišču in krožišču skladno s Priročnikom za cestno razsvetljavo v območju prehodov za pešce in/ali kolesarje (januar 2020). Opraviti je potrebno meritve horizontalne osvetljenosti.</t>
  </si>
  <si>
    <t>1</t>
  </si>
  <si>
    <t>CR - GRADBENA DELA</t>
  </si>
  <si>
    <t>Strojni in deloma ročni izkop kabelskega kanala v terenu IV do V. ktg.(50%-50%) dim 0,4 x 1,0 m, izdelava podloge iz suhega betona MB10 v sloju 10 cm, polaganje 1x stigmafleks cevi premera 110 mm (vključno z distančniki, čepi, tesnili, koleni, ...), spodaj pusti beton 10cm, obbetoniranje z betonom MB15 v sloju 10 cm, zasip s tamponskim gramozom ter nabijanje v slojih 20 cm, polaganje ozemljilnega valjanca in PVC opozorilnega traku, odvoz materiala v predelavo gradbenih odpadkov, s plačilom vseh potrebnih taks, vse komplet - cestišče</t>
  </si>
  <si>
    <t>Strojni in deloma ročni izkop kabelskega kanala v terenu IV do V. ktg.(50%-50%) dim 0,4 x 1,0 m, izdelava podloge iz suhega betona MB10 v sloju 10 cm, polaganje 1x stigmafleks cevi premera 90 mm (vključno z distančniki, čepi, tesnili, koleni, ...), spodaj 2xsejan pesek debeline 10cm, zasip s peskom v sloju 10 cm, zasip s tamponskim gramozom ter nabijanje v slojih 20 cm, polaganje ozemljilnega valjanca in PVC opozorilnega traku, odvoz materiala v predelavo gradbenih odpadkov, s plačilom vseh potrebnih taks, vse komplet- pločniki</t>
  </si>
  <si>
    <t>Izkop  v terenu  IV do V. ktg.(50%-50%). in komplet izgradnja betonskega temelja za drog cestne razsvetljave dim. fi 1000mm (notranja mera) globine 100 mm z betonom MB 30, vgraditvijo sider, armaturo, podložnim betonom, postavitvijo cevi za drog, vgradnjo sider kandelabra, dobavo in vgradnjo neperforiranih cevi premera 63 mm, odvoz materiala v predelavo gradbenih odpadkov, vse komplet. Izdelava po priloženem detajlu</t>
  </si>
  <si>
    <t xml:space="preserve">Izkop  v terenu IV. kat. in komplet izgradnja tipskega manipulativnega kabelskega jaška f 60 cm, z betonom MB 30, litoželeznim pokrovom 250kN promet 600 mm, z napisom ELEKTRIKA, odvoz materiala v predelavo gradbenih odpadkov  s plačilom vseh potrebnih taks, vse komplet </t>
  </si>
  <si>
    <t xml:space="preserve">Izkop  v terenu IV. kat. in komplet izgradnja tipskega manipulativnega kabelskega jaška fi 60 cm, z betonom MB 30, litoželeznim pokrovom 400kN promet 600 mm, z napisom ELEKTRIKA, odvoz materiala v predelavo gradbenih odpadkov  s plačilom vseh potrebnih taks, vse komplet </t>
  </si>
  <si>
    <t>Stigmaflex cev - f 110 mm - puščena v središče krožišča</t>
  </si>
  <si>
    <t>Stigmaflex cev - f 110 mm</t>
  </si>
  <si>
    <t>Izdelava armirano betonskega temelja za prosotoječe omarice, R-V, PMO-JR in R-JR dimenzije 2500x400x700cm(šxgxv), z uvodom cevi skozi temelj</t>
  </si>
  <si>
    <t>Izdelava betonske, zaključne glave na kandelabru, dim cca 30/30x15cm, ter premaz kandelabra z bitumnom</t>
  </si>
  <si>
    <t>Demontaža svetilk, drogov CR in rušenje obstoječih  temeljev drogov CR, komplet z odvozom na deponijo, ter plačilo taks</t>
  </si>
  <si>
    <t>Preboj obstoječih jaškov CR za cev fi 110mm, ter kasnejša zidarska fina obdelava preboja</t>
  </si>
  <si>
    <t>Zakoličba obstoječih vodov komunalne infrastrukture</t>
  </si>
  <si>
    <t>SN in NN - GRADBENA DELA</t>
  </si>
  <si>
    <t>Strojni in deloma ročni izkop kabelskega kanala v nasutem terenu III do IV ktg. dim 0,9(dno) x 1,35 m, izdelava podloge iz suhega betona MB10 v sloju 10 cm, polaganje 2x stigmafleks cevi premera 110 mm, 4xEZ fi200mm in 2xPEHD fi50mm (vključno z distančniki, čepi, tesnili, koleni, ...), spodaj pusti beton 10cm, obbetoniranje z betonom MB15 v sloju 10 cm, zasip s tamponskim gramozom ter nabijanje v slojih 20 cm, polaganje ozemljilnega valjanca in PVC opozorilnega traku, odvoz materiala v predelavo gradbenih odpadkov, s plačilom vseh potrebnih taks, vse komplet - cestišče</t>
  </si>
  <si>
    <t>Strojni in deloma ročni izkop kabelskega kanala v nasutem terenu III do IV ktg. dim 0,7(dno) x 1,35 m, izdelava podloge iz suhega betona MB10 v sloju 10 cm, polaganje, 3xEZ fi200mm in 2xPEHD fi50mm (vključno z distančniki, čepi, tesnili, koleni, ...), spodaj pusti beton 10cm, obbetoniranje z betonom MB15 v sloju 10 cm, zasip s tamponskim gramozom ter nabijanje v slojih 20 cm, polaganje ozemljilnega valjanca in PVC opozorilnega traku, odvoz materiala v predelavo gradbenih odpadkov, s plačilom vseh potrebnih taks, vse komplet - cestišče</t>
  </si>
  <si>
    <t>Izkop  v terenu IV. do V. kat. in komplet izgradnja tipskega manipulativnega kabelskega jaška dimenzije 200x200x350cm (š*d*g)- (notranja mera), z betonom MB 30, inox lestve 8 prečk, z  litoželeznim dvojnim pokrovom 125kN 2x600/600 mm, z napisom ELEKTRIKA, odvoz materiala v predelavo gradbenih odpadkov, vse komplet.  Izdelava po priloženem detajlu, Jašek J2</t>
  </si>
  <si>
    <t>Izkop  v terenu IV. do V. kat. in komplet izgradnja tipskega manipulativnega kabelskega jaška 200x200x200cm (notranja mera), z betonom MB 30,  inox lestve 5 prečk,  z  litoželeznim dvojnim pokrovom 400kN 2x600/600 mm, s protihrupno EPDM gumo, z napisom ELEKTRIKA, odvoz materiala v predelavo gradbenih odpadkov, vse komplet.  Izdelava po priloženem detajlu. Jaška J4 in J6</t>
  </si>
  <si>
    <t>Rušenje obstoječe zgornje plošče obstoječih jaškov, odvoz na deponijo s plačilo taks, ponovna izdelava zgonje plošče na novo višino cestišča/pločnika, ter zamenjava pokrova z novim, litoželeznim dvojnim pokrovom 400kN 2x600/600 mm, z napisom ELEKTRIKA, Jašek J5</t>
  </si>
  <si>
    <t>Nadvišanje obstoječega jaška diemnzije 1,5x1,5m za 2,0m, ter zamenjava pokrova z novim, litoželeznim dvojnim pokrovom 400kN 2x600/600 mm, z napisom ELEKTRIKA, Jašek J3</t>
  </si>
  <si>
    <t>Pazljivi ročni izkop ob obstoječi trasi/kabelski kanalizaciji, ter zaščita obstoječih cevi v povprečni širini 1,0m v času gradnje</t>
  </si>
  <si>
    <t>Pazljivi ročni izkop ob obstoječi trasi/kabelski kanalizaciji, Obbetoniranje obstoječih cevi in kabelske kanalizacije v višini 10cm nad cevmi v povprečni širini 1,0m,  z betonom MB 15, ter ponovni zasip s tamponskim gramozom, nabijanje v slojih 20 cm, polaganje ozemljilnega valjanca in PVC opozorilnega traku</t>
  </si>
  <si>
    <t>Stigmaflex cev v palicah - f 110 mm</t>
  </si>
  <si>
    <t>EZ cev fi200mm v palicah</t>
  </si>
  <si>
    <t>PEHD cev fi50mm v palicah</t>
  </si>
  <si>
    <t>TK - GRADBENA DELA</t>
  </si>
  <si>
    <t>Pazljivi ročni izkop ob obstoječi trasi/kabelski kanalizaciji, ter zaščita obstoječih cevi v povprečni širini 1,5m v času gradnje</t>
  </si>
  <si>
    <t>Obbetoniranje obstoječih cevi in kabelske kanalizacije v višini 10cm nad cevmi v povprečni širini 1,5m,  z betonom MB 15, ter ponovni zasip s tamponskim gramozom, nabijanje v slojih 20 cm, polaganje ozemljilnega valjanca in PVC opozorilnega traku</t>
  </si>
  <si>
    <t>Rušenje obstoječe zgornje plošče obstoječih jaškov, odvoz na deponijo s plačilo taks, ponovna izdelava zgonje plošče na novo višino cestišča/pločnika, ter namestitev novega LTŽ pokrova 400 kN 60/60cm, z gumi protihrupnim vložkom</t>
  </si>
  <si>
    <t>Strojni in deloma ročni izkop kabelskega kanala v terenu IV do V. ktg.(50%-50%) dim 0,4 x 1,0 m, izdelava podloge iz suhega betona MB10 v sloju 10 cm, polaganje 2x PEHD cevi premera 50 mm (vključno z distančniki, čepi, tesnili, koleni, ...), spodaj pusti beton 10cm, obbetoniranje z betonom MB15 v sloju 10 cm, zasip s tamponskim gramozom ter nabijanje v slojih 20 cm, polaganje ozemljilnega valjanca in PVC opozorilnega traku, odvoz materiala v predelavo gradbenih odpadkov, s plačilom vseh potrebnih taks, vse komplet - cestišče</t>
  </si>
  <si>
    <t xml:space="preserve">Izkop  v terenu IV. kat. in komplet izgradnja tipskega manipulativnega kabelskega jaška fi 100 cm (notranja mera), z betonom MB 30, litoželeznim pokrovom 400kN promet 600 mm, z napisom TELEKOM, odvoz materiala v predelavo gradbenih odpadkov  s plačilom vseh potrebnih taks, vse komplet </t>
  </si>
  <si>
    <t>Preboj obstoječih jaškov TK za cev fi 2x50mm, ter kasnejša zidarska fina obdelava preboja</t>
  </si>
  <si>
    <t>PVC opozorilni trak "POZOR TK KABEL"</t>
  </si>
  <si>
    <t>GRADBENA DELA</t>
  </si>
  <si>
    <t>Zakoličba obstoječih komunalnih vodov s strani pooblaščenih organizacij, vse komplet</t>
  </si>
  <si>
    <t>Zakoličba osi trase cevovoda</t>
  </si>
  <si>
    <t>Zakoličba profilov s stransko zaščito višine in pozicijo, vse komplet</t>
  </si>
  <si>
    <t>Rezanje asfalta ter premaz stikov z bitumensko emulzijo, vse komplet</t>
  </si>
  <si>
    <t>Odstranitev asfalta ter odvoz v predelavo za nadaljno uporabo, vse komplet</t>
  </si>
  <si>
    <t>Rezkanje asfalta v debelini do 10 cm ter odvoz v predelavo za nadaljno uporabo, vse komplet</t>
  </si>
  <si>
    <t>Fino planiranje terena pred ponovnim asfaltiranjem z dovozom in utrjevanjem tampona v debelini do 10 cm, vse komplet</t>
  </si>
  <si>
    <t xml:space="preserve">Izdelava nosilne plasti bituminizirane zmesi AC 32 base B 50/70 A2 v debelini 11 cm (31 635) </t>
  </si>
  <si>
    <t xml:space="preserve">Izdelava obrabne in zaporne plasti bituminizirane zmesi AC 11 surf PmB 45/80-65 A2 v debelini 4 cm (32 268) </t>
  </si>
  <si>
    <t>Strojni izkop zemljine v terenu III.- IV. ktg., z direktnim nakladanjem materiala na prevozno sredstvo. Obračun po dejansko izvršenih delih in v raščenem stanju, vse komplet</t>
  </si>
  <si>
    <t>Strojni izkop zemljine v terenu V.- VI. ktg., (pikiranje) z direktnim nakladanjem materiala na prevozno sredstvo. Obračun po dejansko izvršenih delih in v raščenem stanju, vse komplet</t>
  </si>
  <si>
    <t>Ročni izkop jarka na zahtevo nadzora z vpisom v gradbeni dnevnik z direktnim nakladanjem materiala na prevozno sredstvo. Obračun po dejansko izvršenih delih in v raščenem stanju (pazljiv izkop okoli obstoječih instalacij je zajet v enotnih cenah - glej odebeljeni tekst zgoraj)</t>
  </si>
  <si>
    <t>Planiranje in valjanje kanala s točnostjo +/- 3 cm v projektiranem naklonu, vse komplet</t>
  </si>
  <si>
    <t>Dobava in polaganje posteljice iz agregatnega materijala granulacije 0-4 mm v debelini plasti, d=15 cm po projektiranem profilu, vse komplet</t>
  </si>
  <si>
    <t>Dobava in izdelava zaščitnega nasipa z agregatnim materijalom granulacije 0-4 mm, do 30 cm nad temenom cevi po projektiranem profilu, vse komplet</t>
  </si>
  <si>
    <t>Zasip kanalov z ustrezno pripravljenim izkopnim materialom (mleta kamnina fi do 45 mm). Zasip in utrjevanje v plasteh do 30 cm s komprimacijo. Stopnja zbitosti do 95 % po SPP, vse komplet</t>
  </si>
  <si>
    <t>Dobava in zasip kanalov s tamponom 0 - 32 mm v plasteh v debelini do 30 cm vključno z razgrinjanjem, utrjevanjem in valjanjem v plasteh v projektiranem naklonu, deformacijski modul  Ev2=100 MN/m2, komplet s planiranjem tampona +- 1 cm in skomprimiran na minimalni deformacijski modul Ev2 &gt; 100 MN/m2 in razmerjem Ev2/Ev1 =&lt; 2,2, utrditi na 95 % SPP, vse komplet</t>
  </si>
  <si>
    <t>Odvoz odvečnega materiala v predelavo gradbenih odpadkov. Obračun v raščenem stanju, vse komplet</t>
  </si>
  <si>
    <t>Polaganje PVC opozorilnega traku z induktivno nitko z napisom "POZOR VODOVOD" pred zasipom jarka po projektiranem detajlu (tudi skozi jaške), vse komplet</t>
  </si>
  <si>
    <t>Čiščenje terena po končanih delih (obračun zakoličba cevi x 1 m), vse komplet</t>
  </si>
  <si>
    <t>BETONSKA DELA</t>
  </si>
  <si>
    <t>Izdelava armiranobetonskih jaškov po projektiranih detajlih, komplet z opažanjem, razopažanjem, dobavo in vgradnjo LTŽ pokrova nosilnosti 400 kN z zaklepom in napisom VODOVOD ter vstopne lestve (po detajlu vsopnih lestev iz inoxa pri globinah od pokrova do dna jaška nad 110 cm) komplet s polaganjem proda granulacije 16-32 mm na dno jarka ter izdelavo protizmrzovalne zaščite po detajlu iz STYRODUR plošč cca. 1m2 z vgradnjo kotnih profilov za pritrditev, vključno s potrebnim dodatnim izkopom za jašek, odvozom izkopnega materiala v predelavo gradbenih odpadkov, zasipom, vse komplet 
DIMENZIJE: 400x260x200 cm</t>
  </si>
  <si>
    <t>Izdelava armiranobetonskih jaškov po projektiranih detajlih, komplet z opažanjem, razopažanjem, dobavo in vgradnjo LTŽ pokrova nosilnosti 400 kN z zaklepom in napisom VODOVOD ter vstopne lestve (po detajlu vsopnih lestev iz inoxa pri globinah od pokrova do dna jaška nad 110 cm) komplet s polaganjem proda granulacije 16-32 mm na dno jarka ter izdelavo protizmrzovalne zaščite po detajlu iz STYRODUR plošč cca. 1m2 z vgradnjo kotnih profilov za pritrditev, vključno s potrebnim dodatnim izkopom za jašek, odvozom izkopnega materiala v predelavo gradbenih odpadkov, zasipom, vse komplet 
DIMENZIJE: 150x150x170 cm</t>
  </si>
  <si>
    <t>Izdelava armiranobetonskih jaškov po projektiranih detajlih, komplet z opažanjem, razopažanjem, dobavo in vgradnjo LTŽ pokrova nosilnosti 400 kN z zaklepom in napisom VODOVOD ter vstopne lestve (po detajlu vsopnih lestev iz inoxa pri globinah od pokrova do dna jaška nad 110 cm) komplet s polaganjem proda granulacije 16-32 mm na dno jarka ter izdelavo protizmrzovalne zaščite po detajlu iz STYRODUR plošč cca. 1m2 z vgradnjo kotnih profilov za pritrditev, vključno s potrebnim dodatnim izkopom za jašek, odvozom izkopnega materiala v predelavo gradbenih odpadkov, zasipom, vse komplet 
DIMENZIJE: 100x100x170 cm</t>
  </si>
  <si>
    <t>Prebijanje obstoječih jaškov, obdelava po končanih delih, obbetoniranje cevi, izvedba sidranja lomov cevi, vse komplet</t>
  </si>
  <si>
    <t>Saniranje površin pri priklapljanju na obstoječe vodovodne instalacije, vse komplet</t>
  </si>
  <si>
    <t xml:space="preserve">VODOINSTALACIJSKA DELA -  VODOVOD </t>
  </si>
  <si>
    <t>Ves izbrani material mora biti pred pričetkom izvajanja del potrjen s strani upravljalca vodovoda. V cenah upoštevati nabavo, dobavo in montažo v vsem pritrdilnim materialom, pripravljalnimi in zaključnimi deli. 
Cevi morajo biti izdelane na obojko v skladu s SIST EN 545:2010, z odgovarjajočimi spoji za različne primere vgradnje (STD Vi, STD Ve). Cevi morajo biti na zunanji stran zaščitene z aktivno galvansko zaščito, ki omogoča vgradnjo cevi tudi v agresivnejšo zemljo (z litino Zn + Al minimalne debeline 400 g/m2 in premazane z modrim epoksijem, na notranji strani pa s cementno oblogo.
V ceni zajeti vse potrebne začasne prehode, izvedba potrebnih by passov, prevezav in provizorijev.</t>
  </si>
  <si>
    <t>Dobava in montaža cevi iz nodularne litine (EN 545 ) C40, komplet s spojnim materialom tip STD Vi, pritrdilnim in tesnilnim materialom za sanitarno pitno vodo (EN 681-1), vse komplet
NL DN200</t>
  </si>
  <si>
    <t>Dobava in montaža polietilenskih cevi PE100 skladno z EN 12201 za sanitarno pitno vodo tlačne stopnje SDR 11, dobavljene v kolutih. 
PE32</t>
  </si>
  <si>
    <t>Dobava in montaža LTŽ ploščatih EV zasunov ( EN 1074/2), komplet s kolesi ter vijačnim in tesnilnim materialom (EN 681-1 in EN7091),zaščita z epoxy premazom 250 mikronov skladno z EN 14901 vse komplet 
DN200 PN16</t>
  </si>
  <si>
    <t>Dobava in montaža koncentrične lopute z reduktorjem in kolesom art. V3-08 ( EN 1074/2), komplet s  tesnilnim materialom (EN 12266,EN 681-1 in EN7091),zaščita z epoxy premazom 250 mikronov skladno z EN 14901 vse komplet 
DN250 PN16</t>
  </si>
  <si>
    <t>T - DN250/200</t>
  </si>
  <si>
    <t>F - DN250</t>
  </si>
  <si>
    <t>F - DN200</t>
  </si>
  <si>
    <t>E- DN250</t>
  </si>
  <si>
    <t>E- DN200</t>
  </si>
  <si>
    <t>FF - DN250x1000</t>
  </si>
  <si>
    <t>FF - DN200x1000</t>
  </si>
  <si>
    <t>FF - DN150x300</t>
  </si>
  <si>
    <t>FFR - DN200/150</t>
  </si>
  <si>
    <t>MMQ - DN200/45°</t>
  </si>
  <si>
    <t>MMQ - DN200/11°</t>
  </si>
  <si>
    <t>Spojka-univerzalna DN250</t>
  </si>
  <si>
    <t>Montažno-demontažni kos DN250</t>
  </si>
  <si>
    <t>Montažno-demontažni kos DN150</t>
  </si>
  <si>
    <t>Lovilec nečistoč DN150</t>
  </si>
  <si>
    <t>Prirobnični vodomer DN150  E&amp;H kpl z komponento za daljinskim pošiljanjem podatkov , baterijo , kablom cca 50m, GPRS ROUTER</t>
  </si>
  <si>
    <t>Dobava in montaža Ms krogelnega ventila  komplet s pritrdilnim in tesnilnim materialom, vse komplet
DN 25 PN 16</t>
  </si>
  <si>
    <t>Dobava in montaža inox objemke z vetilom , komplet s pritrdilnim in tesnilnim materialom, vse komplet
DN200</t>
  </si>
  <si>
    <t>Povezava priključnega voda DN 200 na OBSTOJEČI vodovod DN250, kpl z zaporo in praznjenjem, odrezom cevovoda ter obveščanje uporabnikov o prekinitvi dobave vode, vse komplet</t>
  </si>
  <si>
    <t>Dezinfekcija cevovoda s klornim šokom ter izpiranje in ponovno polnjenje cevovoda skladno z SIST EN 805 in navodilih DVGW W291 ter navodilih IVZ ,vse komplet.</t>
  </si>
  <si>
    <t>Izdaja poročila o analizi vzetega vzorca sanitarne vode.</t>
  </si>
  <si>
    <t>Tlačni preizkus izveden v skladu z standardom EN805:2010 ter upoštevanjem opisa tlačnega preizkusa v tehničnem poročilu na STP= 6,20 bar v trajanju 60 minut  , vse komplet z izdelavo prilagojenega zapisnika v skladu z DIN 4279.Glede na tehnično prakso distributerja in v soglasju z nadzorom se tlačni preizkus lahko opravi z tlakom p=10bar.</t>
  </si>
  <si>
    <t>Dobava opozorilnega traku z induktivno nitko, vse komplet</t>
  </si>
  <si>
    <t>Dobava in montaža LTŽ fazonskih kosov ( EN545), komplet z vijačnim in tesnilnim materialom (EN681-1 in EN 7091),zaščita z epoxy premazom 250 mikronov skladno z EN 14901 vse komplet. Vse PN16</t>
  </si>
  <si>
    <t>0005 A</t>
  </si>
  <si>
    <t>0005 B</t>
  </si>
  <si>
    <t>0005 C</t>
  </si>
  <si>
    <t>0005 D</t>
  </si>
  <si>
    <t>0005 E</t>
  </si>
  <si>
    <t>0005 F</t>
  </si>
  <si>
    <t>0005 G</t>
  </si>
  <si>
    <t>0005 H</t>
  </si>
  <si>
    <t>0005 I</t>
  </si>
  <si>
    <t>0005 J</t>
  </si>
  <si>
    <t>0005 K</t>
  </si>
  <si>
    <t>0005 L</t>
  </si>
  <si>
    <t>0005 M</t>
  </si>
  <si>
    <t>0005 N</t>
  </si>
  <si>
    <t>0005 O</t>
  </si>
  <si>
    <t>PRESKUSI, NADZOR, TEHNIČNA DOKUMENTACIJA</t>
  </si>
  <si>
    <t>Projektantski nadzor.  Obračun projektantskega nadzora se bo izvedel po dokazljivih dejanskih stroških na podlagi računa izvajalca projektantskega nadzora.</t>
  </si>
  <si>
    <t>Geotehnični nadzor</t>
  </si>
  <si>
    <t>Izdelava projektne dokumentacije za projekt izvedenih del. Vključno z navodili za vzdrževanje in obratovanje.</t>
  </si>
  <si>
    <t>Geodetski posnetek končnega stanja po vseh izvedenih gradbenih delih, vključno z izdelavo posnetka za upravljaca tk in ee vodov.</t>
  </si>
  <si>
    <t>Izdelava dokumentacije za vpis v banko cestnih podatkov (BCP)</t>
  </si>
  <si>
    <t>Organizacija gradbišča - postavitev začasnih objektov</t>
  </si>
  <si>
    <t>Organizacija gradbišča - odstranitev začasnih objektov</t>
  </si>
  <si>
    <t>Dobava in vgraditev geotekstilije za ločilno plast (po načrtu), natezna trdnost nad 12 do 14 kN/m2</t>
  </si>
  <si>
    <t>Vse mere je potrebno preveriti na licu mesta in prilagoditi izvedbo dejanskemu stanju. V primeru ponujene opreme, ki se razlikuje od predlagane v tem popisu, je potrebno ponuditi opremo z enakovrednimi ali boljšimi tehničnimi karakteristikami. V vseh postavkah je potrebno upoštevati trasportne stroške, montažo in vgradnjo, stroške pripravljalnih in zaključnih del. Za vse netipske elemente morajo biti izdelane delavniške risbe, ki jih pred izvedbo pregleda in potrdi projektant! Pred pričetkom del mora izvajalec pripraviti gradbišče in vso potrebno dokumentacijo za izvajanje del po popisu (načrt organizacije gradbišča, soglasja in dovoljenja, obvezno gradbiščno dokumentacijo, odločbo o imenovanju vodje gradnje, podroben terminski plan izvedbe del, skupni dogovor o zagotavljanju varnosti in zdravja pri delu,...).</t>
  </si>
  <si>
    <t>V enotnih cenah zajeti izdelavo načrta organizacije gradbišča, izdelanega v skladu z varnostnim načrtom, ureditev gradbišča v skladu z načrtom organizacije gradbišča in v skladu z varnostnim načrtom ter postavitev table za označitev gradbišča, na kateri so navedeni vsi udeleženci pri graditvi objekta, imena, priimki, nazivi in funkcija odgovornih oseb in podatki o objektu. Upoštevati tudi navodila za ravnanje z gradbenimi odpadki v skladu s tehničnimi predpisi, normativi in navodili za gospodarjenje z gradbenimi odpadki oziroma veljavno zakonodajo, predpise iz varstva pri delu ter projektno dokumentacijo.</t>
  </si>
  <si>
    <r>
      <t xml:space="preserve">V navedeni postavki </t>
    </r>
    <r>
      <rPr>
        <b/>
        <sz val="11"/>
        <rFont val="Arial"/>
        <family val="2"/>
        <charset val="238"/>
      </rPr>
      <t>0001</t>
    </r>
    <r>
      <rPr>
        <sz val="11"/>
        <rFont val="Arial"/>
        <family val="2"/>
        <charset val="238"/>
      </rPr>
      <t xml:space="preserve"> poglavja </t>
    </r>
    <r>
      <rPr>
        <b/>
        <sz val="11"/>
        <rFont val="Arial"/>
        <family val="2"/>
        <charset val="238"/>
      </rPr>
      <t>V.OSTALA DELA IN STORITVE</t>
    </r>
    <r>
      <rPr>
        <sz val="11"/>
        <rFont val="Arial"/>
        <family val="2"/>
        <charset val="238"/>
      </rPr>
      <t>;</t>
    </r>
    <r>
      <rPr>
        <b/>
        <sz val="11"/>
        <rFont val="Arial"/>
        <family val="2"/>
        <charset val="238"/>
      </rPr>
      <t xml:space="preserve"> 1.PRESKUSI, NADZOR, TEHNIČNA DOKUMENTACIJA,</t>
    </r>
    <r>
      <rPr>
        <sz val="11"/>
        <rFont val="Arial"/>
        <family val="2"/>
        <charset val="238"/>
      </rPr>
      <t xml:space="preserve"> je ocenjena vrednost stroškov koncesionarja za postavitev in vzdrževanje prometne signalizacije v času gradnje. V ceni so zajeti predvideni stroški koncesionarja za postavitev in vzdrževanje prometne signaliazacije za čas gradnje. Vsi ostali stroški izdelava elaborata, vodenja prometa v času gradnje, izvedbe začasnih zavarovanj in vzdrževanje voznih površin so strošek izvajalca.</t>
    </r>
  </si>
  <si>
    <t>Nepredvidena dela (10% od del obseganih v točkah I., II., III., IV. in V.)</t>
  </si>
  <si>
    <t>VI.</t>
  </si>
  <si>
    <t xml:space="preserve">Izdelave izpolnjenih obrazcev za vnos podatkov v naročnikovo evidenco cestnih podatkov (BCP). </t>
  </si>
  <si>
    <t xml:space="preserve">Izdelave geodetskega načrta novega stanja. </t>
  </si>
  <si>
    <t>Izdelava tehnološko ekonomskega elaborata</t>
  </si>
  <si>
    <t>V postavkah kjer zemeljska dela niso posebej zavedena so le ta zajeta v sklopu osnovnih postavk za zemeljska dela.</t>
  </si>
  <si>
    <t>- vse stroške za pridobitev začasnih površin za gradnjo izven delovnega pasu (soglasja, odškodnine, itd.);</t>
  </si>
  <si>
    <t>- vse stroške za zagotavljanje varnosti in zdravja pri delu, stroške izdelave varnostnega načrta in vsa dela, ki izhajajo iz zahtev varnostnega načrta</t>
  </si>
  <si>
    <t xml:space="preserve">- vsa črpanja vode in ureditev  začasnega odvodnajvanja s črpanjem obstoječe kanalizacije </t>
  </si>
  <si>
    <t>Vsi izkopi, prevozi in zasipi se obračunavajo v raščenem stanju oziroma vgrajenem.</t>
  </si>
  <si>
    <t>Izvajalec mora tekom gradnje zagotoviti dostope do okoliških stanovanjskih objektov.</t>
  </si>
  <si>
    <t>Morebitne postavke v popisih ali tehničnih poročilih, kjer projektant definira proizvajalca, so orientacijske in služijo le kot definicija v smislu zahtevane kvalitete. Izvajalec lahko enako kvaliteten proizvod kupi tudi pri drugih proizvajalcih.</t>
  </si>
  <si>
    <t>0005.1</t>
  </si>
  <si>
    <t>0005.2</t>
  </si>
  <si>
    <t>S 5 2 212</t>
  </si>
  <si>
    <t>Dobava in postavitev rebrastih žic iz visokovrednega naravno trdega jekla B St 420 S s premerom do 12 mm, za srednje zahtevno ojačitev</t>
  </si>
  <si>
    <t>kg</t>
  </si>
  <si>
    <t>S 5 2 216</t>
  </si>
  <si>
    <t>Dobava in postavitev rebrastih palic iz visokovrednega naravno trdega jekla B St 420 S s premerom 14 mm in večjim, za srednje zahtevno ojačitev</t>
  </si>
  <si>
    <r>
      <t xml:space="preserve">Izdelava jaška iz cementnega betona, krožnega prereza s premerom 50 cm, globokega 1,5 do 2,0 m 
Opomba:
vtočni jaški - cestnih požiralnikov fi 50 cm iz betonskih cevi, vključno s priključki in lovilcem peska, razbremenilno ploščo za pokrove, ltž ROBNO rešetko nosilnosti </t>
    </r>
    <r>
      <rPr>
        <sz val="12"/>
        <color theme="5" tint="-0.499984740745262"/>
        <rFont val="Calibri"/>
        <family val="2"/>
        <charset val="238"/>
        <scheme val="minor"/>
      </rPr>
      <t>250 kN</t>
    </r>
    <r>
      <rPr>
        <sz val="12"/>
        <rFont val="Calibri"/>
        <family val="2"/>
        <charset val="238"/>
        <scheme val="minor"/>
      </rPr>
      <t xml:space="preserve">. Globina jaška 1,50 m, s potrebnim dodatnim izkopom za jašek, odvozom izkopnega materiala v predelavo gradbenih odpadkov, zasip, vse komplet </t>
    </r>
  </si>
  <si>
    <t>N 1 0 000</t>
  </si>
  <si>
    <t>Porušitev in odstranitev in ponovna vgraditev obstoječih tlakovcev na parkirišču pri hotelu
Opomba:
Upoštevati vse komplet (izdelava podlage…)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</si>
</sst>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00\ &quot;€&quot;"/>
    <numFmt numFmtId="165" formatCode="#,##0.00\ \€"/>
    <numFmt numFmtId="166" formatCode="_-* #,##0.00\ _S_I_T_-;\-* #,##0.00\ _S_I_T_-;_-* &quot;-&quot;??\ _S_I_T_-;_-@_-"/>
    <numFmt numFmtId="167" formatCode="0000"/>
    <numFmt numFmtId="168" formatCode="#,##0.0000"/>
  </numFmts>
  <fonts count="27" x14ac:knownFonts="1">
    <font>
      <sz val="11"/>
      <color theme="1"/>
      <name val="Calibri"/>
      <family val="2"/>
      <charset val="238"/>
      <scheme val="minor"/>
    </font>
    <font>
      <sz val="10"/>
      <name val="Times New Roman"/>
      <family val="1"/>
      <charset val="238"/>
    </font>
    <font>
      <sz val="10"/>
      <name val="Arial CE"/>
      <family val="2"/>
      <charset val="238"/>
    </font>
    <font>
      <sz val="10"/>
      <name val="Arial CE"/>
      <charset val="238"/>
    </font>
    <font>
      <sz val="10"/>
      <name val="Arial"/>
      <family val="2"/>
      <charset val="238"/>
    </font>
    <font>
      <sz val="11"/>
      <color theme="1"/>
      <name val="Calibri"/>
      <family val="2"/>
      <charset val="238"/>
      <scheme val="minor"/>
    </font>
    <font>
      <sz val="10"/>
      <name val="Arial"/>
      <family val="2"/>
      <charset val="238"/>
    </font>
    <font>
      <sz val="11"/>
      <color theme="1"/>
      <name val="Arial"/>
      <family val="2"/>
      <charset val="238"/>
    </font>
    <font>
      <b/>
      <sz val="11"/>
      <name val="Arial"/>
      <family val="2"/>
      <charset val="238"/>
    </font>
    <font>
      <sz val="11"/>
      <name val="Arial"/>
      <family val="2"/>
      <charset val="238"/>
    </font>
    <font>
      <b/>
      <sz val="14"/>
      <color theme="4"/>
      <name val="Arial"/>
      <family val="2"/>
      <charset val="238"/>
    </font>
    <font>
      <b/>
      <sz val="11"/>
      <color theme="4"/>
      <name val="Arial"/>
      <family val="2"/>
      <charset val="238"/>
    </font>
    <font>
      <b/>
      <u/>
      <sz val="11"/>
      <name val="Arial"/>
      <family val="2"/>
      <charset val="238"/>
    </font>
    <font>
      <i/>
      <sz val="11"/>
      <name val="Arial"/>
      <family val="2"/>
      <charset val="238"/>
    </font>
    <font>
      <sz val="11"/>
      <color rgb="FFFF0000"/>
      <name val="Arial"/>
      <family val="2"/>
      <charset val="238"/>
    </font>
    <font>
      <b/>
      <i/>
      <sz val="11"/>
      <name val="Arial"/>
      <family val="2"/>
      <charset val="238"/>
    </font>
    <font>
      <b/>
      <sz val="12"/>
      <color rgb="FF5B37D5"/>
      <name val="Calibri"/>
      <family val="2"/>
      <charset val="238"/>
      <scheme val="minor"/>
    </font>
    <font>
      <sz val="12"/>
      <name val="Calibri"/>
      <family val="2"/>
      <charset val="238"/>
      <scheme val="minor"/>
    </font>
    <font>
      <b/>
      <sz val="12"/>
      <name val="Calibri"/>
      <family val="2"/>
      <charset val="238"/>
      <scheme val="minor"/>
    </font>
    <font>
      <sz val="12"/>
      <color theme="1"/>
      <name val="Calibri"/>
      <family val="2"/>
      <charset val="238"/>
      <scheme val="minor"/>
    </font>
    <font>
      <i/>
      <sz val="10"/>
      <name val="Calibri"/>
      <family val="2"/>
      <charset val="238"/>
      <scheme val="minor"/>
    </font>
    <font>
      <b/>
      <sz val="12"/>
      <color theme="1"/>
      <name val="Times New Roman"/>
      <family val="1"/>
      <charset val="238"/>
    </font>
    <font>
      <b/>
      <i/>
      <sz val="11"/>
      <color theme="1"/>
      <name val="Times New Roman"/>
      <family val="1"/>
      <charset val="238"/>
    </font>
    <font>
      <sz val="12"/>
      <name val="Times New Roman"/>
      <family val="1"/>
      <charset val="238"/>
    </font>
    <font>
      <sz val="12"/>
      <name val="Arial"/>
      <family val="2"/>
      <charset val="238"/>
    </font>
    <font>
      <sz val="8"/>
      <name val="Calibri"/>
      <family val="2"/>
      <charset val="238"/>
      <scheme val="minor"/>
    </font>
    <font>
      <sz val="12"/>
      <color theme="5" tint="-0.499984740745262"/>
      <name val="Calibri"/>
      <family val="2"/>
      <charset val="238"/>
      <scheme val="minor"/>
    </font>
  </fonts>
  <fills count="8">
    <fill>
      <patternFill patternType="none"/>
    </fill>
    <fill>
      <patternFill patternType="gray125"/>
    </fill>
    <fill>
      <patternFill patternType="solid">
        <fgColor theme="0" tint="-0.14999847407452621"/>
        <bgColor indexed="64"/>
      </patternFill>
    </fill>
    <fill>
      <patternFill patternType="solid">
        <fgColor theme="2" tint="-9.9978637043366805E-2"/>
        <bgColor indexed="64"/>
      </patternFill>
    </fill>
    <fill>
      <patternFill patternType="solid">
        <fgColor theme="0"/>
        <bgColor indexed="22"/>
      </patternFill>
    </fill>
    <fill>
      <patternFill patternType="solid">
        <fgColor theme="4" tint="0.59999389629810485"/>
        <bgColor indexed="64"/>
      </patternFill>
    </fill>
    <fill>
      <patternFill patternType="solid">
        <fgColor theme="8" tint="0.59999389629810485"/>
        <bgColor indexed="64"/>
      </patternFill>
    </fill>
    <fill>
      <patternFill patternType="solid">
        <fgColor theme="5" tint="0.79998168889431442"/>
        <bgColor indexed="64"/>
      </patternFill>
    </fill>
  </fills>
  <borders count="25">
    <border>
      <left/>
      <right/>
      <top/>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top/>
      <bottom style="double">
        <color indexed="64"/>
      </bottom>
      <diagonal/>
    </border>
    <border>
      <left/>
      <right/>
      <top/>
      <bottom style="double">
        <color indexed="64"/>
      </bottom>
      <diagonal/>
    </border>
    <border>
      <left style="thin">
        <color indexed="64"/>
      </left>
      <right style="thin">
        <color indexed="64"/>
      </right>
      <top/>
      <bottom style="double">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top style="medium">
        <color indexed="64"/>
      </top>
      <bottom style="thin">
        <color indexed="64"/>
      </bottom>
      <diagonal/>
    </border>
    <border>
      <left/>
      <right/>
      <top style="medium">
        <color indexed="64"/>
      </top>
      <bottom/>
      <diagonal/>
    </border>
    <border>
      <left style="thin">
        <color indexed="64"/>
      </left>
      <right style="thin">
        <color indexed="64"/>
      </right>
      <top style="thin">
        <color indexed="64"/>
      </top>
      <bottom style="double">
        <color indexed="64"/>
      </bottom>
      <diagonal/>
    </border>
  </borders>
  <cellStyleXfs count="12">
    <xf numFmtId="0" fontId="0" fillId="0" borderId="0"/>
    <xf numFmtId="0" fontId="1" fillId="0" borderId="0"/>
    <xf numFmtId="0" fontId="4" fillId="0" borderId="0"/>
    <xf numFmtId="0" fontId="4" fillId="0" borderId="0"/>
    <xf numFmtId="166" fontId="4" fillId="0" borderId="0" applyFont="0" applyFill="0" applyBorder="0" applyAlignment="0" applyProtection="0"/>
    <xf numFmtId="0" fontId="6" fillId="0" borderId="0"/>
    <xf numFmtId="0" fontId="5" fillId="0" borderId="0"/>
    <xf numFmtId="0" fontId="4" fillId="0" borderId="0"/>
    <xf numFmtId="0" fontId="3" fillId="0" borderId="0"/>
    <xf numFmtId="0" fontId="2" fillId="0" borderId="0"/>
    <xf numFmtId="9" fontId="2" fillId="0" borderId="0" applyFill="0" applyBorder="0" applyAlignment="0" applyProtection="0"/>
    <xf numFmtId="0" fontId="4" fillId="0" borderId="0"/>
  </cellStyleXfs>
  <cellXfs count="220">
    <xf numFmtId="0" fontId="0" fillId="0" borderId="0" xfId="0"/>
    <xf numFmtId="4" fontId="17" fillId="0" borderId="3" xfId="0" applyNumberFormat="1" applyFont="1" applyBorder="1" applyAlignment="1" applyProtection="1">
      <alignment horizontal="right" vertical="top"/>
      <protection locked="0"/>
    </xf>
    <xf numFmtId="4" fontId="17" fillId="0" borderId="5" xfId="0" applyNumberFormat="1" applyFont="1" applyBorder="1" applyAlignment="1" applyProtection="1">
      <alignment horizontal="right" vertical="top"/>
      <protection locked="0"/>
    </xf>
    <xf numFmtId="0" fontId="10" fillId="4" borderId="0" xfId="0" applyFont="1" applyFill="1" applyAlignment="1" applyProtection="1">
      <alignment horizontal="left" vertical="top"/>
    </xf>
    <xf numFmtId="0" fontId="11" fillId="4" borderId="0" xfId="0" applyFont="1" applyFill="1" applyAlignment="1" applyProtection="1">
      <alignment horizontal="left" vertical="top"/>
    </xf>
    <xf numFmtId="4" fontId="11" fillId="4" borderId="0" xfId="0" applyNumberFormat="1" applyFont="1" applyFill="1" applyAlignment="1" applyProtection="1">
      <alignment horizontal="left" vertical="top"/>
    </xf>
    <xf numFmtId="0" fontId="9" fillId="0" borderId="0" xfId="1" applyFont="1" applyProtection="1"/>
    <xf numFmtId="0" fontId="8" fillId="0" borderId="0" xfId="1" applyFont="1" applyProtection="1"/>
    <xf numFmtId="4" fontId="8" fillId="0" borderId="0" xfId="1" applyNumberFormat="1" applyFont="1" applyProtection="1"/>
    <xf numFmtId="0" fontId="13" fillId="0" borderId="0" xfId="0" applyFont="1" applyAlignment="1" applyProtection="1">
      <alignment vertical="top"/>
    </xf>
    <xf numFmtId="0" fontId="8" fillId="0" borderId="0" xfId="0" applyFont="1" applyProtection="1"/>
    <xf numFmtId="4" fontId="8" fillId="0" borderId="0" xfId="0" applyNumberFormat="1" applyFont="1" applyProtection="1"/>
    <xf numFmtId="0" fontId="13" fillId="0" borderId="17" xfId="0" applyFont="1" applyBorder="1" applyAlignment="1" applyProtection="1">
      <alignment vertical="top"/>
    </xf>
    <xf numFmtId="0" fontId="8" fillId="0" borderId="18" xfId="0" applyFont="1" applyBorder="1" applyProtection="1"/>
    <xf numFmtId="4" fontId="8" fillId="0" borderId="19" xfId="0" applyNumberFormat="1" applyFont="1" applyBorder="1" applyProtection="1"/>
    <xf numFmtId="0" fontId="8" fillId="0" borderId="6" xfId="1" applyFont="1" applyBorder="1" applyAlignment="1" applyProtection="1">
      <alignment horizontal="center"/>
    </xf>
    <xf numFmtId="4" fontId="8" fillId="0" borderId="7" xfId="1" applyNumberFormat="1" applyFont="1" applyBorder="1" applyProtection="1"/>
    <xf numFmtId="0" fontId="9" fillId="0" borderId="11" xfId="1" applyFont="1" applyBorder="1" applyAlignment="1" applyProtection="1">
      <alignment horizontal="center"/>
    </xf>
    <xf numFmtId="0" fontId="8" fillId="0" borderId="0" xfId="1" applyFont="1" applyAlignment="1" applyProtection="1"/>
    <xf numFmtId="4" fontId="7" fillId="0" borderId="13" xfId="0" applyNumberFormat="1" applyFont="1" applyBorder="1" applyProtection="1"/>
    <xf numFmtId="0" fontId="8" fillId="0" borderId="20" xfId="1" applyFont="1" applyBorder="1" applyProtection="1"/>
    <xf numFmtId="0" fontId="8" fillId="0" borderId="21" xfId="1" applyFont="1" applyBorder="1" applyProtection="1"/>
    <xf numFmtId="4" fontId="8" fillId="0" borderId="10" xfId="1" applyNumberFormat="1" applyFont="1" applyBorder="1" applyProtection="1"/>
    <xf numFmtId="0" fontId="9" fillId="0" borderId="6" xfId="1" applyFont="1" applyBorder="1" applyProtection="1"/>
    <xf numFmtId="4" fontId="9" fillId="0" borderId="7" xfId="1" applyNumberFormat="1" applyFont="1" applyBorder="1" applyProtection="1"/>
    <xf numFmtId="0" fontId="9" fillId="0" borderId="6" xfId="1" applyFont="1" applyBorder="1" applyAlignment="1" applyProtection="1">
      <alignment horizontal="center"/>
    </xf>
    <xf numFmtId="9" fontId="13" fillId="0" borderId="0" xfId="1" applyNumberFormat="1" applyFont="1" applyProtection="1"/>
    <xf numFmtId="4" fontId="8" fillId="0" borderId="13" xfId="1" applyNumberFormat="1" applyFont="1" applyBorder="1" applyProtection="1"/>
    <xf numFmtId="0" fontId="7" fillId="0" borderId="6" xfId="0" applyFont="1" applyBorder="1" applyProtection="1"/>
    <xf numFmtId="0" fontId="7" fillId="0" borderId="0" xfId="0" applyFont="1" applyProtection="1"/>
    <xf numFmtId="4" fontId="7" fillId="0" borderId="7" xfId="0" applyNumberFormat="1" applyFont="1" applyBorder="1" applyProtection="1"/>
    <xf numFmtId="0" fontId="8" fillId="0" borderId="2" xfId="1" applyFont="1" applyBorder="1" applyProtection="1"/>
    <xf numFmtId="0" fontId="8" fillId="0" borderId="3" xfId="1" applyFont="1" applyBorder="1" applyProtection="1"/>
    <xf numFmtId="4" fontId="7" fillId="0" borderId="0" xfId="0" applyNumberFormat="1" applyFont="1" applyProtection="1"/>
    <xf numFmtId="168" fontId="8" fillId="0" borderId="0" xfId="1" applyNumberFormat="1" applyFont="1" applyProtection="1"/>
    <xf numFmtId="4" fontId="17" fillId="0" borderId="5" xfId="0" applyNumberFormat="1" applyFont="1" applyBorder="1" applyAlignment="1" applyProtection="1">
      <alignment horizontal="right" vertical="top"/>
    </xf>
    <xf numFmtId="4" fontId="17" fillId="0" borderId="4" xfId="0" applyNumberFormat="1" applyFont="1" applyBorder="1" applyAlignment="1" applyProtection="1">
      <alignment horizontal="right" vertical="top" wrapText="1"/>
    </xf>
    <xf numFmtId="0" fontId="17" fillId="0" borderId="5" xfId="0" applyFont="1" applyBorder="1" applyAlignment="1" applyProtection="1">
      <alignment horizontal="left" vertical="top" wrapText="1"/>
    </xf>
    <xf numFmtId="4" fontId="9" fillId="0" borderId="0" xfId="1" applyNumberFormat="1" applyFont="1" applyProtection="1"/>
    <xf numFmtId="4" fontId="8" fillId="0" borderId="7" xfId="1" applyNumberFormat="1" applyFont="1" applyFill="1" applyBorder="1" applyProtection="1"/>
    <xf numFmtId="4" fontId="17" fillId="0" borderId="5" xfId="0" applyNumberFormat="1" applyFont="1" applyFill="1" applyBorder="1" applyAlignment="1" applyProtection="1">
      <alignment horizontal="right" vertical="top"/>
      <protection locked="0"/>
    </xf>
    <xf numFmtId="0" fontId="16" fillId="0" borderId="0" xfId="0" applyFont="1" applyAlignment="1" applyProtection="1">
      <alignment horizontal="center" vertical="top"/>
      <protection locked="0"/>
    </xf>
    <xf numFmtId="0" fontId="16" fillId="0" borderId="0" xfId="0" applyFont="1" applyAlignment="1" applyProtection="1">
      <alignment horizontal="left" vertical="top"/>
      <protection locked="0"/>
    </xf>
    <xf numFmtId="0" fontId="17" fillId="0" borderId="0" xfId="0" applyFont="1" applyAlignment="1" applyProtection="1">
      <alignment horizontal="left" vertical="top" wrapText="1"/>
      <protection locked="0"/>
    </xf>
    <xf numFmtId="4" fontId="17" fillId="0" borderId="0" xfId="0" applyNumberFormat="1" applyFont="1" applyAlignment="1" applyProtection="1">
      <alignment horizontal="right" vertical="top"/>
      <protection locked="0"/>
    </xf>
    <xf numFmtId="4" fontId="17" fillId="0" borderId="0" xfId="0" applyNumberFormat="1" applyFont="1" applyAlignment="1" applyProtection="1">
      <alignment horizontal="right" vertical="top" wrapText="1"/>
      <protection locked="0"/>
    </xf>
    <xf numFmtId="0" fontId="17" fillId="0" borderId="0" xfId="0" applyFont="1" applyAlignment="1" applyProtection="1">
      <alignment horizontal="right" vertical="top"/>
      <protection locked="0"/>
    </xf>
    <xf numFmtId="0" fontId="17" fillId="0" borderId="0" xfId="0" applyFont="1" applyAlignment="1" applyProtection="1">
      <alignment vertical="top"/>
      <protection locked="0"/>
    </xf>
    <xf numFmtId="0" fontId="20" fillId="0" borderId="0" xfId="0" applyFont="1" applyAlignment="1" applyProtection="1">
      <alignment horizontal="left"/>
      <protection locked="0"/>
    </xf>
    <xf numFmtId="49" fontId="17" fillId="0" borderId="0" xfId="0" applyNumberFormat="1" applyFont="1" applyAlignment="1" applyProtection="1">
      <alignment horizontal="left" vertical="top"/>
      <protection locked="0"/>
    </xf>
    <xf numFmtId="0" fontId="18" fillId="4" borderId="2" xfId="0" applyFont="1" applyFill="1" applyBorder="1" applyAlignment="1" applyProtection="1">
      <alignment horizontal="left" vertical="top"/>
      <protection locked="0"/>
    </xf>
    <xf numFmtId="0" fontId="18" fillId="4" borderId="3" xfId="0" applyFont="1" applyFill="1" applyBorder="1" applyAlignment="1" applyProtection="1">
      <alignment horizontal="left" vertical="top"/>
      <protection locked="0"/>
    </xf>
    <xf numFmtId="4" fontId="18" fillId="4" borderId="3" xfId="0" applyNumberFormat="1" applyFont="1" applyFill="1" applyBorder="1" applyAlignment="1" applyProtection="1">
      <alignment horizontal="right" vertical="top"/>
      <protection locked="0"/>
    </xf>
    <xf numFmtId="0" fontId="17" fillId="0" borderId="6" xfId="0" applyFont="1" applyBorder="1" applyAlignment="1" applyProtection="1">
      <alignment horizontal="right" vertical="top"/>
      <protection locked="0"/>
    </xf>
    <xf numFmtId="49" fontId="17" fillId="0" borderId="6" xfId="0" applyNumberFormat="1" applyFont="1" applyBorder="1" applyAlignment="1" applyProtection="1">
      <alignment horizontal="left" vertical="top"/>
      <protection locked="0"/>
    </xf>
    <xf numFmtId="49" fontId="18" fillId="0" borderId="0" xfId="0" applyNumberFormat="1" applyFont="1" applyAlignment="1" applyProtection="1">
      <alignment horizontal="left" vertical="top"/>
      <protection locked="0"/>
    </xf>
    <xf numFmtId="0" fontId="17" fillId="0" borderId="0" xfId="0" applyFont="1" applyAlignment="1" applyProtection="1">
      <alignment horizontal="left" vertical="top"/>
      <protection locked="0"/>
    </xf>
    <xf numFmtId="4" fontId="17" fillId="0" borderId="7" xfId="0" applyNumberFormat="1" applyFont="1" applyBorder="1" applyAlignment="1" applyProtection="1">
      <alignment horizontal="right" vertical="top"/>
      <protection locked="0"/>
    </xf>
    <xf numFmtId="4" fontId="17" fillId="0" borderId="6" xfId="0" applyNumberFormat="1" applyFont="1" applyBorder="1" applyAlignment="1" applyProtection="1">
      <alignment horizontal="right" vertical="top" shrinkToFit="1"/>
      <protection locked="0"/>
    </xf>
    <xf numFmtId="4" fontId="17" fillId="0" borderId="0" xfId="0" applyNumberFormat="1" applyFont="1" applyAlignment="1" applyProtection="1">
      <alignment horizontal="center" vertical="top" shrinkToFit="1"/>
      <protection locked="0"/>
    </xf>
    <xf numFmtId="49" fontId="18" fillId="0" borderId="6" xfId="0" applyNumberFormat="1" applyFont="1" applyBorder="1" applyAlignment="1" applyProtection="1">
      <alignment horizontal="center" vertical="top"/>
      <protection locked="0"/>
    </xf>
    <xf numFmtId="0" fontId="18" fillId="0" borderId="0" xfId="0" applyFont="1" applyAlignment="1" applyProtection="1">
      <alignment horizontal="left" vertical="top" wrapText="1"/>
      <protection locked="0"/>
    </xf>
    <xf numFmtId="4" fontId="18" fillId="0" borderId="0" xfId="0" applyNumberFormat="1" applyFont="1" applyAlignment="1" applyProtection="1">
      <alignment horizontal="right" vertical="top"/>
      <protection locked="0"/>
    </xf>
    <xf numFmtId="4" fontId="18" fillId="0" borderId="7" xfId="0" applyNumberFormat="1" applyFont="1" applyBorder="1" applyAlignment="1" applyProtection="1">
      <alignment horizontal="right" vertical="top" wrapText="1"/>
      <protection locked="0"/>
    </xf>
    <xf numFmtId="164" fontId="17" fillId="0" borderId="6" xfId="0" applyNumberFormat="1" applyFont="1" applyBorder="1" applyAlignment="1" applyProtection="1">
      <alignment horizontal="right" vertical="top"/>
      <protection locked="0"/>
    </xf>
    <xf numFmtId="164" fontId="17" fillId="0" borderId="0" xfId="0" applyNumberFormat="1" applyFont="1" applyAlignment="1" applyProtection="1">
      <alignment horizontal="left" vertical="top" wrapText="1"/>
      <protection locked="0"/>
    </xf>
    <xf numFmtId="49" fontId="18" fillId="0" borderId="8" xfId="0" applyNumberFormat="1" applyFont="1" applyBorder="1" applyAlignment="1" applyProtection="1">
      <alignment horizontal="center" vertical="top"/>
      <protection locked="0"/>
    </xf>
    <xf numFmtId="49" fontId="17" fillId="0" borderId="9" xfId="0" applyNumberFormat="1" applyFont="1" applyBorder="1" applyAlignment="1" applyProtection="1">
      <alignment horizontal="left" vertical="top"/>
      <protection locked="0"/>
    </xf>
    <xf numFmtId="0" fontId="18" fillId="0" borderId="9" xfId="0" applyFont="1" applyBorder="1" applyAlignment="1" applyProtection="1">
      <alignment horizontal="left" vertical="top"/>
      <protection locked="0"/>
    </xf>
    <xf numFmtId="4" fontId="18" fillId="0" borderId="9" xfId="0" applyNumberFormat="1" applyFont="1" applyBorder="1" applyAlignment="1" applyProtection="1">
      <alignment horizontal="right" vertical="top"/>
      <protection locked="0"/>
    </xf>
    <xf numFmtId="4" fontId="17" fillId="0" borderId="9" xfId="0" applyNumberFormat="1" applyFont="1" applyBorder="1" applyAlignment="1" applyProtection="1">
      <alignment horizontal="right" vertical="top" wrapText="1"/>
      <protection locked="0"/>
    </xf>
    <xf numFmtId="4" fontId="17" fillId="0" borderId="9" xfId="0" applyNumberFormat="1" applyFont="1" applyBorder="1" applyAlignment="1" applyProtection="1">
      <alignment horizontal="right" vertical="top"/>
      <protection locked="0"/>
    </xf>
    <xf numFmtId="4" fontId="18" fillId="0" borderId="10" xfId="0" applyNumberFormat="1" applyFont="1" applyBorder="1" applyAlignment="1" applyProtection="1">
      <alignment horizontal="right" vertical="top" wrapText="1"/>
      <protection locked="0"/>
    </xf>
    <xf numFmtId="49" fontId="17" fillId="5" borderId="11" xfId="0" applyNumberFormat="1" applyFont="1" applyFill="1" applyBorder="1" applyAlignment="1" applyProtection="1">
      <alignment horizontal="center" vertical="top"/>
      <protection locked="0"/>
    </xf>
    <xf numFmtId="49" fontId="17" fillId="5" borderId="12" xfId="0" applyNumberFormat="1" applyFont="1" applyFill="1" applyBorder="1" applyAlignment="1" applyProtection="1">
      <alignment horizontal="left" vertical="top"/>
      <protection locked="0"/>
    </xf>
    <xf numFmtId="0" fontId="18" fillId="5" borderId="12" xfId="0" applyFont="1" applyFill="1" applyBorder="1" applyAlignment="1" applyProtection="1">
      <alignment horizontal="left" vertical="top"/>
      <protection locked="0"/>
    </xf>
    <xf numFmtId="4" fontId="18" fillId="5" borderId="12" xfId="0" applyNumberFormat="1" applyFont="1" applyFill="1" applyBorder="1" applyAlignment="1" applyProtection="1">
      <alignment horizontal="right" vertical="top"/>
      <protection locked="0"/>
    </xf>
    <xf numFmtId="4" fontId="17" fillId="5" borderId="12" xfId="0" applyNumberFormat="1" applyFont="1" applyFill="1" applyBorder="1" applyAlignment="1" applyProtection="1">
      <alignment horizontal="right" vertical="top" wrapText="1"/>
      <protection locked="0"/>
    </xf>
    <xf numFmtId="4" fontId="18" fillId="5" borderId="13" xfId="0" applyNumberFormat="1" applyFont="1" applyFill="1" applyBorder="1" applyAlignment="1" applyProtection="1">
      <alignment horizontal="right" vertical="top" wrapText="1"/>
      <protection locked="0"/>
    </xf>
    <xf numFmtId="49" fontId="17" fillId="2" borderId="1" xfId="0" applyNumberFormat="1" applyFont="1" applyFill="1" applyBorder="1" applyAlignment="1" applyProtection="1">
      <alignment horizontal="center" vertical="top" shrinkToFit="1"/>
      <protection locked="0"/>
    </xf>
    <xf numFmtId="49" fontId="17" fillId="2" borderId="1" xfId="0" applyNumberFormat="1" applyFont="1" applyFill="1" applyBorder="1" applyAlignment="1" applyProtection="1">
      <alignment horizontal="left" vertical="top" shrinkToFit="1"/>
      <protection locked="0"/>
    </xf>
    <xf numFmtId="49" fontId="17" fillId="2" borderId="1" xfId="0" applyNumberFormat="1" applyFont="1" applyFill="1" applyBorder="1" applyAlignment="1" applyProtection="1">
      <alignment horizontal="left" vertical="top" wrapText="1"/>
      <protection locked="0"/>
    </xf>
    <xf numFmtId="4" fontId="17" fillId="2" borderId="1" xfId="0" applyNumberFormat="1" applyFont="1" applyFill="1" applyBorder="1" applyAlignment="1" applyProtection="1">
      <alignment horizontal="right" vertical="top" shrinkToFit="1"/>
      <protection locked="0"/>
    </xf>
    <xf numFmtId="49" fontId="18" fillId="3" borderId="2" xfId="0" applyNumberFormat="1" applyFont="1" applyFill="1" applyBorder="1" applyAlignment="1" applyProtection="1">
      <alignment horizontal="left" vertical="top"/>
      <protection locked="0"/>
    </xf>
    <xf numFmtId="4" fontId="17" fillId="3" borderId="3" xfId="0" applyNumberFormat="1" applyFont="1" applyFill="1" applyBorder="1" applyAlignment="1" applyProtection="1">
      <alignment horizontal="right" vertical="top"/>
      <protection locked="0"/>
    </xf>
    <xf numFmtId="4" fontId="17" fillId="3" borderId="3" xfId="0" applyNumberFormat="1" applyFont="1" applyFill="1" applyBorder="1" applyAlignment="1" applyProtection="1">
      <alignment horizontal="right" vertical="top" wrapText="1"/>
      <protection locked="0"/>
    </xf>
    <xf numFmtId="4" fontId="18" fillId="3" borderId="3" xfId="0" applyNumberFormat="1" applyFont="1" applyFill="1" applyBorder="1" applyAlignment="1" applyProtection="1">
      <alignment horizontal="right" vertical="top"/>
      <protection locked="0"/>
    </xf>
    <xf numFmtId="4" fontId="18" fillId="3" borderId="4" xfId="0" applyNumberFormat="1" applyFont="1" applyFill="1" applyBorder="1" applyAlignment="1" applyProtection="1">
      <alignment horizontal="right" vertical="top" wrapText="1"/>
      <protection locked="0"/>
    </xf>
    <xf numFmtId="49" fontId="18" fillId="0" borderId="2" xfId="0" applyNumberFormat="1" applyFont="1" applyBorder="1" applyAlignment="1" applyProtection="1">
      <alignment vertical="top"/>
      <protection locked="0"/>
    </xf>
    <xf numFmtId="49" fontId="18" fillId="0" borderId="3" xfId="0" applyNumberFormat="1" applyFont="1" applyBorder="1" applyAlignment="1" applyProtection="1">
      <alignment horizontal="left" vertical="top"/>
      <protection locked="0"/>
    </xf>
    <xf numFmtId="0" fontId="18" fillId="0" borderId="3" xfId="0" applyFont="1" applyBorder="1" applyAlignment="1" applyProtection="1">
      <alignment horizontal="left" vertical="top" wrapText="1"/>
      <protection locked="0"/>
    </xf>
    <xf numFmtId="4" fontId="17" fillId="0" borderId="3" xfId="0" applyNumberFormat="1" applyFont="1" applyBorder="1" applyAlignment="1" applyProtection="1">
      <alignment horizontal="right" vertical="top" wrapText="1"/>
      <protection locked="0"/>
    </xf>
    <xf numFmtId="4" fontId="17" fillId="0" borderId="4" xfId="0" applyNumberFormat="1" applyFont="1" applyBorder="1" applyAlignment="1" applyProtection="1">
      <alignment horizontal="right" vertical="top" wrapText="1"/>
      <protection locked="0"/>
    </xf>
    <xf numFmtId="167" fontId="17" fillId="0" borderId="5" xfId="0" applyNumberFormat="1" applyFont="1" applyBorder="1" applyAlignment="1" applyProtection="1">
      <alignment horizontal="left" vertical="top"/>
      <protection locked="0"/>
    </xf>
    <xf numFmtId="0" fontId="17" fillId="0" borderId="5" xfId="0" applyFont="1" applyBorder="1" applyAlignment="1" applyProtection="1">
      <alignment horizontal="center" vertical="top"/>
      <protection locked="0"/>
    </xf>
    <xf numFmtId="0" fontId="17" fillId="0" borderId="5" xfId="0" applyFont="1" applyBorder="1" applyAlignment="1" applyProtection="1">
      <alignment horizontal="left" vertical="top" wrapText="1"/>
      <protection locked="0"/>
    </xf>
    <xf numFmtId="0" fontId="17" fillId="0" borderId="5" xfId="0" applyFont="1" applyFill="1" applyBorder="1" applyAlignment="1" applyProtection="1">
      <alignment horizontal="left" vertical="top" wrapText="1"/>
      <protection locked="0"/>
    </xf>
    <xf numFmtId="49" fontId="17" fillId="0" borderId="2" xfId="0" applyNumberFormat="1" applyFont="1" applyBorder="1" applyAlignment="1" applyProtection="1">
      <alignment horizontal="left" vertical="top"/>
      <protection locked="0"/>
    </xf>
    <xf numFmtId="0" fontId="17" fillId="0" borderId="3" xfId="0" applyFont="1" applyBorder="1" applyAlignment="1" applyProtection="1">
      <alignment horizontal="center" vertical="top" wrapText="1"/>
      <protection locked="0"/>
    </xf>
    <xf numFmtId="0" fontId="17" fillId="0" borderId="3" xfId="0" applyFont="1" applyBorder="1" applyAlignment="1" applyProtection="1">
      <alignment horizontal="left" vertical="top" wrapText="1"/>
      <protection locked="0"/>
    </xf>
    <xf numFmtId="4" fontId="18" fillId="0" borderId="3" xfId="0" applyNumberFormat="1" applyFont="1" applyBorder="1" applyAlignment="1" applyProtection="1">
      <alignment horizontal="right" vertical="top"/>
      <protection locked="0"/>
    </xf>
    <xf numFmtId="4" fontId="18" fillId="0" borderId="4" xfId="0" applyNumberFormat="1" applyFont="1" applyBorder="1" applyAlignment="1" applyProtection="1">
      <alignment horizontal="right" vertical="top" wrapText="1"/>
      <protection locked="0"/>
    </xf>
    <xf numFmtId="0" fontId="18" fillId="6" borderId="14" xfId="0" applyFont="1" applyFill="1" applyBorder="1" applyAlignment="1" applyProtection="1">
      <alignment horizontal="left" vertical="top"/>
      <protection locked="0"/>
    </xf>
    <xf numFmtId="0" fontId="18" fillId="6" borderId="15" xfId="0" applyFont="1" applyFill="1" applyBorder="1" applyAlignment="1" applyProtection="1">
      <alignment horizontal="left" vertical="top"/>
      <protection locked="0"/>
    </xf>
    <xf numFmtId="4" fontId="18" fillId="6" borderId="15" xfId="0" applyNumberFormat="1" applyFont="1" applyFill="1" applyBorder="1" applyAlignment="1" applyProtection="1">
      <alignment horizontal="right" vertical="top"/>
      <protection locked="0"/>
    </xf>
    <xf numFmtId="4" fontId="18" fillId="6" borderId="16" xfId="0" applyNumberFormat="1" applyFont="1" applyFill="1" applyBorder="1" applyAlignment="1" applyProtection="1">
      <alignment horizontal="right" vertical="top"/>
      <protection locked="0"/>
    </xf>
    <xf numFmtId="4" fontId="18" fillId="6" borderId="1" xfId="0" applyNumberFormat="1" applyFont="1" applyFill="1" applyBorder="1" applyAlignment="1" applyProtection="1">
      <alignment horizontal="right" vertical="top" shrinkToFit="1"/>
      <protection locked="0"/>
    </xf>
    <xf numFmtId="0" fontId="10" fillId="4" borderId="0" xfId="3" applyFont="1" applyFill="1" applyAlignment="1" applyProtection="1">
      <alignment horizontal="left" vertical="top"/>
      <protection locked="0"/>
    </xf>
    <xf numFmtId="0" fontId="12" fillId="0" borderId="0" xfId="3" applyFont="1" applyProtection="1">
      <protection locked="0"/>
    </xf>
    <xf numFmtId="0" fontId="9" fillId="0" borderId="0" xfId="3" applyFont="1" applyProtection="1">
      <protection locked="0"/>
    </xf>
    <xf numFmtId="0" fontId="8" fillId="0" borderId="0" xfId="3" applyFont="1" applyAlignment="1" applyProtection="1">
      <alignment vertical="top"/>
      <protection locked="0"/>
    </xf>
    <xf numFmtId="1" fontId="13" fillId="0" borderId="0" xfId="3" applyNumberFormat="1" applyFont="1" applyAlignment="1" applyProtection="1">
      <alignment wrapText="1"/>
      <protection locked="0"/>
    </xf>
    <xf numFmtId="1" fontId="13" fillId="0" borderId="0" xfId="7" applyNumberFormat="1" applyFont="1" applyAlignment="1" applyProtection="1">
      <alignment wrapText="1"/>
      <protection locked="0"/>
    </xf>
    <xf numFmtId="4" fontId="14" fillId="0" borderId="0" xfId="3" applyNumberFormat="1" applyFont="1" applyAlignment="1" applyProtection="1">
      <alignment horizontal="right"/>
      <protection locked="0"/>
    </xf>
    <xf numFmtId="0" fontId="8" fillId="0" borderId="0" xfId="3" applyFont="1" applyProtection="1">
      <protection locked="0"/>
    </xf>
    <xf numFmtId="0" fontId="8" fillId="0" borderId="0" xfId="3" applyFont="1" applyAlignment="1" applyProtection="1">
      <protection locked="0"/>
    </xf>
    <xf numFmtId="0" fontId="15" fillId="0" borderId="0" xfId="3" applyFont="1" applyAlignment="1" applyProtection="1">
      <alignment vertical="top"/>
      <protection locked="0"/>
    </xf>
    <xf numFmtId="0" fontId="9" fillId="0" borderId="0" xfId="3" applyFont="1" applyAlignment="1" applyProtection="1">
      <alignment vertical="top"/>
      <protection locked="0"/>
    </xf>
    <xf numFmtId="167" fontId="9" fillId="0" borderId="5" xfId="3" applyNumberFormat="1" applyFont="1" applyBorder="1" applyAlignment="1" applyProtection="1">
      <alignment horizontal="center" vertical="top"/>
      <protection locked="0"/>
    </xf>
    <xf numFmtId="0" fontId="9" fillId="0" borderId="5" xfId="0" applyFont="1" applyBorder="1" applyAlignment="1" applyProtection="1">
      <alignment horizontal="left" vertical="top" wrapText="1"/>
      <protection locked="0"/>
    </xf>
    <xf numFmtId="4" fontId="9" fillId="0" borderId="0" xfId="3" applyNumberFormat="1" applyFont="1" applyProtection="1">
      <protection locked="0"/>
    </xf>
    <xf numFmtId="0" fontId="9" fillId="0" borderId="0" xfId="3" applyFont="1" applyFill="1" applyAlignment="1" applyProtection="1">
      <alignment vertical="top" wrapText="1"/>
      <protection locked="0"/>
    </xf>
    <xf numFmtId="0" fontId="9" fillId="0" borderId="0" xfId="3" applyFont="1" applyAlignment="1" applyProtection="1">
      <alignment vertical="top" wrapText="1"/>
      <protection locked="0"/>
    </xf>
    <xf numFmtId="0" fontId="8" fillId="0" borderId="0" xfId="3" applyFont="1" applyAlignment="1" applyProtection="1">
      <alignment horizontal="left" vertical="top"/>
      <protection locked="0"/>
    </xf>
    <xf numFmtId="0" fontId="8" fillId="0" borderId="0" xfId="3" applyFont="1" applyAlignment="1" applyProtection="1">
      <alignment horizontal="right" vertical="top"/>
      <protection locked="0"/>
    </xf>
    <xf numFmtId="0" fontId="8" fillId="0" borderId="0" xfId="3" applyFont="1" applyAlignment="1" applyProtection="1">
      <alignment horizontal="right"/>
      <protection locked="0"/>
    </xf>
    <xf numFmtId="49" fontId="15" fillId="0" borderId="0" xfId="3" applyNumberFormat="1" applyFont="1" applyAlignment="1" applyProtection="1">
      <alignment horizontal="right"/>
      <protection locked="0"/>
    </xf>
    <xf numFmtId="164" fontId="18" fillId="0" borderId="6" xfId="0" applyNumberFormat="1" applyFont="1" applyBorder="1" applyAlignment="1" applyProtection="1">
      <alignment horizontal="right" vertical="top"/>
      <protection locked="0"/>
    </xf>
    <xf numFmtId="164" fontId="18" fillId="0" borderId="0" xfId="0" applyNumberFormat="1" applyFont="1" applyAlignment="1" applyProtection="1">
      <alignment horizontal="right" vertical="top" wrapText="1"/>
      <protection locked="0"/>
    </xf>
    <xf numFmtId="165" fontId="17" fillId="0" borderId="6" xfId="0" applyNumberFormat="1" applyFont="1" applyBorder="1" applyAlignment="1" applyProtection="1">
      <alignment horizontal="right" vertical="top"/>
      <protection locked="0"/>
    </xf>
    <xf numFmtId="165" fontId="17" fillId="0" borderId="0" xfId="0" applyNumberFormat="1" applyFont="1" applyAlignment="1" applyProtection="1">
      <alignment horizontal="right" vertical="top" wrapText="1"/>
      <protection locked="0"/>
    </xf>
    <xf numFmtId="49" fontId="17" fillId="0" borderId="22" xfId="0" applyNumberFormat="1" applyFont="1" applyBorder="1" applyAlignment="1" applyProtection="1">
      <alignment horizontal="left" vertical="top"/>
      <protection locked="0"/>
    </xf>
    <xf numFmtId="0" fontId="17" fillId="0" borderId="22" xfId="0" applyFont="1" applyBorder="1" applyAlignment="1" applyProtection="1">
      <alignment horizontal="left" vertical="top" wrapText="1"/>
      <protection locked="0"/>
    </xf>
    <xf numFmtId="4" fontId="17" fillId="0" borderId="22" xfId="0" applyNumberFormat="1" applyFont="1" applyBorder="1" applyAlignment="1" applyProtection="1">
      <alignment horizontal="right" vertical="top"/>
      <protection locked="0"/>
    </xf>
    <xf numFmtId="4" fontId="17" fillId="0" borderId="22" xfId="0" applyNumberFormat="1" applyFont="1" applyBorder="1" applyAlignment="1" applyProtection="1">
      <alignment horizontal="right" vertical="top" wrapText="1"/>
      <protection locked="0"/>
    </xf>
    <xf numFmtId="49" fontId="18" fillId="0" borderId="2" xfId="0" applyNumberFormat="1" applyFont="1" applyBorder="1" applyAlignment="1" applyProtection="1">
      <alignment horizontal="left" vertical="top"/>
      <protection locked="0"/>
    </xf>
    <xf numFmtId="4" fontId="17" fillId="0" borderId="5" xfId="0" applyNumberFormat="1" applyFont="1" applyBorder="1" applyAlignment="1" applyProtection="1">
      <alignment horizontal="right" vertical="top" wrapText="1"/>
      <protection locked="0"/>
    </xf>
    <xf numFmtId="0" fontId="18" fillId="0" borderId="22" xfId="0" applyFont="1" applyBorder="1" applyAlignment="1" applyProtection="1">
      <alignment horizontal="left" vertical="top"/>
      <protection locked="0"/>
    </xf>
    <xf numFmtId="4" fontId="18" fillId="0" borderId="22" xfId="0" applyNumberFormat="1" applyFont="1" applyBorder="1" applyAlignment="1" applyProtection="1">
      <alignment horizontal="right" vertical="top"/>
      <protection locked="0"/>
    </xf>
    <xf numFmtId="4" fontId="18" fillId="0" borderId="22" xfId="0" applyNumberFormat="1" applyFont="1" applyBorder="1" applyAlignment="1" applyProtection="1">
      <alignment horizontal="right" vertical="top" shrinkToFit="1"/>
      <protection locked="0"/>
    </xf>
    <xf numFmtId="49" fontId="17" fillId="0" borderId="5" xfId="0" applyNumberFormat="1" applyFont="1" applyBorder="1" applyAlignment="1" applyProtection="1">
      <alignment horizontal="center" vertical="top"/>
      <protection locked="0"/>
    </xf>
    <xf numFmtId="0" fontId="18" fillId="0" borderId="23" xfId="0" applyFont="1" applyBorder="1" applyAlignment="1" applyProtection="1">
      <alignment horizontal="left" vertical="top"/>
      <protection locked="0"/>
    </xf>
    <xf numFmtId="4" fontId="18" fillId="0" borderId="23" xfId="0" applyNumberFormat="1" applyFont="1" applyBorder="1" applyAlignment="1" applyProtection="1">
      <alignment horizontal="right" vertical="top"/>
      <protection locked="0"/>
    </xf>
    <xf numFmtId="4" fontId="18" fillId="0" borderId="23" xfId="0" applyNumberFormat="1" applyFont="1" applyBorder="1" applyAlignment="1" applyProtection="1">
      <alignment horizontal="right" vertical="top" shrinkToFit="1"/>
      <protection locked="0"/>
    </xf>
    <xf numFmtId="49" fontId="17" fillId="0" borderId="0" xfId="0" applyNumberFormat="1" applyFont="1" applyBorder="1" applyAlignment="1" applyProtection="1">
      <alignment horizontal="left" vertical="top"/>
      <protection locked="0"/>
    </xf>
    <xf numFmtId="0" fontId="17" fillId="0" borderId="0" xfId="0" applyFont="1" applyBorder="1" applyAlignment="1" applyProtection="1">
      <alignment horizontal="left" vertical="top" wrapText="1"/>
      <protection locked="0"/>
    </xf>
    <xf numFmtId="4" fontId="17" fillId="0" borderId="0" xfId="0" applyNumberFormat="1" applyFont="1" applyBorder="1" applyAlignment="1" applyProtection="1">
      <alignment horizontal="right" vertical="top"/>
      <protection locked="0"/>
    </xf>
    <xf numFmtId="4" fontId="17" fillId="0" borderId="0" xfId="0" applyNumberFormat="1" applyFont="1" applyBorder="1" applyAlignment="1" applyProtection="1">
      <alignment horizontal="right" vertical="top" wrapText="1"/>
      <protection locked="0"/>
    </xf>
    <xf numFmtId="167" fontId="17" fillId="0" borderId="5" xfId="0" applyNumberFormat="1" applyFont="1" applyFill="1" applyBorder="1" applyAlignment="1" applyProtection="1">
      <alignment horizontal="left" vertical="top"/>
      <protection locked="0"/>
    </xf>
    <xf numFmtId="3" fontId="17" fillId="0" borderId="5" xfId="0" applyNumberFormat="1" applyFont="1" applyFill="1" applyBorder="1" applyAlignment="1" applyProtection="1">
      <alignment horizontal="center" vertical="top"/>
      <protection locked="0"/>
    </xf>
    <xf numFmtId="4" fontId="17" fillId="0" borderId="4" xfId="0" applyNumberFormat="1" applyFont="1" applyFill="1" applyBorder="1" applyAlignment="1" applyProtection="1">
      <alignment horizontal="right" vertical="top" wrapText="1"/>
      <protection locked="0"/>
    </xf>
    <xf numFmtId="49" fontId="18" fillId="0" borderId="2" xfId="0" applyNumberFormat="1" applyFont="1" applyFill="1" applyBorder="1" applyAlignment="1" applyProtection="1">
      <alignment horizontal="left" vertical="top"/>
      <protection locked="0"/>
    </xf>
    <xf numFmtId="49" fontId="18" fillId="0" borderId="3" xfId="0" applyNumberFormat="1" applyFont="1" applyFill="1" applyBorder="1" applyAlignment="1" applyProtection="1">
      <alignment horizontal="left" vertical="top"/>
      <protection locked="0"/>
    </xf>
    <xf numFmtId="0" fontId="18" fillId="0" borderId="3" xfId="0" applyFont="1" applyFill="1" applyBorder="1" applyAlignment="1" applyProtection="1">
      <alignment horizontal="left" vertical="top" wrapText="1"/>
      <protection locked="0"/>
    </xf>
    <xf numFmtId="49" fontId="17" fillId="0" borderId="5" xfId="0" applyNumberFormat="1" applyFont="1" applyFill="1" applyBorder="1" applyAlignment="1" applyProtection="1">
      <alignment horizontal="center" vertical="top"/>
      <protection locked="0"/>
    </xf>
    <xf numFmtId="4" fontId="17" fillId="0" borderId="5" xfId="0" applyNumberFormat="1" applyFont="1" applyFill="1" applyBorder="1" applyAlignment="1" applyProtection="1">
      <alignment horizontal="right" vertical="top" wrapText="1"/>
      <protection locked="0"/>
    </xf>
    <xf numFmtId="0" fontId="19" fillId="0" borderId="5" xfId="0" applyFont="1" applyBorder="1" applyAlignment="1" applyProtection="1">
      <alignment horizontal="left" vertical="top" wrapText="1"/>
      <protection locked="0"/>
    </xf>
    <xf numFmtId="0" fontId="19" fillId="0" borderId="5" xfId="0" applyFont="1" applyFill="1" applyBorder="1" applyAlignment="1" applyProtection="1">
      <alignment horizontal="left" vertical="top" wrapText="1"/>
      <protection locked="0"/>
    </xf>
    <xf numFmtId="0" fontId="4" fillId="0" borderId="0" xfId="3" applyProtection="1">
      <protection locked="0"/>
    </xf>
    <xf numFmtId="0" fontId="10" fillId="4" borderId="0" xfId="0" applyFont="1" applyFill="1" applyAlignment="1" applyProtection="1">
      <alignment horizontal="left" vertical="top"/>
      <protection locked="0"/>
    </xf>
    <xf numFmtId="0" fontId="11" fillId="4" borderId="0" xfId="0" applyFont="1" applyFill="1" applyAlignment="1" applyProtection="1">
      <alignment horizontal="left" vertical="top"/>
      <protection locked="0"/>
    </xf>
    <xf numFmtId="4" fontId="11" fillId="4" borderId="0" xfId="0" applyNumberFormat="1" applyFont="1" applyFill="1" applyAlignment="1" applyProtection="1">
      <alignment horizontal="left" vertical="top"/>
      <protection locked="0"/>
    </xf>
    <xf numFmtId="0" fontId="9" fillId="0" borderId="0" xfId="1" applyFont="1" applyProtection="1">
      <protection locked="0"/>
    </xf>
    <xf numFmtId="0" fontId="9" fillId="0" borderId="0" xfId="1" applyFont="1" applyBorder="1" applyProtection="1">
      <protection locked="0"/>
    </xf>
    <xf numFmtId="0" fontId="8" fillId="0" borderId="0" xfId="1" applyFont="1" applyProtection="1">
      <protection locked="0"/>
    </xf>
    <xf numFmtId="4" fontId="8" fillId="0" borderId="0" xfId="1" applyNumberFormat="1" applyFont="1" applyProtection="1">
      <protection locked="0"/>
    </xf>
    <xf numFmtId="0" fontId="13" fillId="0" borderId="0" xfId="0" applyFont="1" applyAlignment="1" applyProtection="1">
      <alignment vertical="top"/>
      <protection locked="0"/>
    </xf>
    <xf numFmtId="0" fontId="8" fillId="0" borderId="0" xfId="0" applyFont="1" applyProtection="1">
      <protection locked="0"/>
    </xf>
    <xf numFmtId="4" fontId="8" fillId="0" borderId="0" xfId="0" applyNumberFormat="1" applyFont="1" applyProtection="1">
      <protection locked="0"/>
    </xf>
    <xf numFmtId="0" fontId="8" fillId="0" borderId="0" xfId="0" applyFont="1" applyBorder="1" applyProtection="1">
      <protection locked="0"/>
    </xf>
    <xf numFmtId="0" fontId="13" fillId="0" borderId="17" xfId="0" applyFont="1" applyBorder="1" applyAlignment="1" applyProtection="1">
      <alignment vertical="top"/>
      <protection locked="0"/>
    </xf>
    <xf numFmtId="0" fontId="8" fillId="0" borderId="18" xfId="0" applyFont="1" applyBorder="1" applyProtection="1">
      <protection locked="0"/>
    </xf>
    <xf numFmtId="4" fontId="8" fillId="0" borderId="19" xfId="0" applyNumberFormat="1" applyFont="1" applyBorder="1" applyProtection="1">
      <protection locked="0"/>
    </xf>
    <xf numFmtId="0" fontId="8" fillId="0" borderId="6" xfId="1" applyFont="1" applyBorder="1" applyAlignment="1" applyProtection="1">
      <alignment horizontal="center" vertical="center"/>
      <protection locked="0"/>
    </xf>
    <xf numFmtId="0" fontId="8" fillId="0" borderId="0" xfId="1" applyFont="1" applyBorder="1" applyAlignment="1" applyProtection="1">
      <alignment vertical="center"/>
      <protection locked="0"/>
    </xf>
    <xf numFmtId="0" fontId="8" fillId="0" borderId="0" xfId="1" applyFont="1" applyBorder="1" applyProtection="1">
      <protection locked="0"/>
    </xf>
    <xf numFmtId="4" fontId="8" fillId="0" borderId="7" xfId="1" applyNumberFormat="1" applyFont="1" applyBorder="1" applyAlignment="1" applyProtection="1">
      <alignment vertical="center"/>
      <protection locked="0"/>
    </xf>
    <xf numFmtId="4" fontId="9" fillId="0" borderId="0" xfId="1" applyNumberFormat="1" applyFont="1" applyBorder="1" applyProtection="1">
      <protection locked="0"/>
    </xf>
    <xf numFmtId="4" fontId="9" fillId="0" borderId="0" xfId="1" applyNumberFormat="1" applyFont="1" applyProtection="1">
      <protection locked="0"/>
    </xf>
    <xf numFmtId="0" fontId="8" fillId="0" borderId="7" xfId="1" applyFont="1" applyBorder="1" applyAlignment="1" applyProtection="1">
      <alignment vertical="center"/>
      <protection locked="0"/>
    </xf>
    <xf numFmtId="0" fontId="9" fillId="0" borderId="11" xfId="1" applyFont="1" applyBorder="1" applyAlignment="1" applyProtection="1">
      <alignment horizontal="center"/>
      <protection locked="0"/>
    </xf>
    <xf numFmtId="0" fontId="8" fillId="0" borderId="12" xfId="1" applyFont="1" applyBorder="1" applyAlignment="1" applyProtection="1">
      <protection locked="0"/>
    </xf>
    <xf numFmtId="4" fontId="7" fillId="0" borderId="13" xfId="0" applyNumberFormat="1" applyFont="1" applyBorder="1" applyProtection="1">
      <protection locked="0"/>
    </xf>
    <xf numFmtId="0" fontId="8" fillId="0" borderId="20" xfId="1" applyFont="1" applyBorder="1" applyAlignment="1" applyProtection="1">
      <alignment horizontal="center"/>
      <protection locked="0"/>
    </xf>
    <xf numFmtId="0" fontId="8" fillId="0" borderId="21" xfId="1" applyFont="1" applyBorder="1" applyProtection="1">
      <protection locked="0"/>
    </xf>
    <xf numFmtId="4" fontId="8" fillId="0" borderId="10" xfId="1" applyNumberFormat="1" applyFont="1" applyBorder="1" applyProtection="1">
      <protection locked="0"/>
    </xf>
    <xf numFmtId="0" fontId="9" fillId="0" borderId="6" xfId="1" applyFont="1" applyBorder="1" applyAlignment="1" applyProtection="1">
      <alignment horizontal="center"/>
      <protection locked="0"/>
    </xf>
    <xf numFmtId="4" fontId="9" fillId="0" borderId="7" xfId="1" applyNumberFormat="1" applyFont="1" applyBorder="1" applyProtection="1">
      <protection locked="0"/>
    </xf>
    <xf numFmtId="9" fontId="13" fillId="0" borderId="0" xfId="1" applyNumberFormat="1" applyFont="1" applyProtection="1">
      <protection locked="0"/>
    </xf>
    <xf numFmtId="4" fontId="8" fillId="0" borderId="13" xfId="1" applyNumberFormat="1" applyFont="1" applyBorder="1" applyProtection="1">
      <protection locked="0"/>
    </xf>
    <xf numFmtId="0" fontId="8" fillId="0" borderId="20" xfId="1" applyFont="1" applyBorder="1" applyProtection="1">
      <protection locked="0"/>
    </xf>
    <xf numFmtId="4" fontId="8" fillId="0" borderId="0" xfId="1" applyNumberFormat="1" applyFont="1" applyBorder="1" applyProtection="1">
      <protection locked="0"/>
    </xf>
    <xf numFmtId="0" fontId="7" fillId="0" borderId="6" xfId="0" applyFont="1" applyBorder="1" applyProtection="1">
      <protection locked="0"/>
    </xf>
    <xf numFmtId="0" fontId="7" fillId="0" borderId="0" xfId="0" applyFont="1" applyProtection="1">
      <protection locked="0"/>
    </xf>
    <xf numFmtId="4" fontId="7" fillId="0" borderId="7" xfId="0" applyNumberFormat="1" applyFont="1" applyBorder="1" applyProtection="1">
      <protection locked="0"/>
    </xf>
    <xf numFmtId="0" fontId="7" fillId="0" borderId="0" xfId="0" applyFont="1" applyBorder="1" applyProtection="1">
      <protection locked="0"/>
    </xf>
    <xf numFmtId="0" fontId="9" fillId="0" borderId="6" xfId="1" applyFont="1" applyBorder="1" applyProtection="1">
      <protection locked="0"/>
    </xf>
    <xf numFmtId="4" fontId="8" fillId="0" borderId="24" xfId="1" applyNumberFormat="1" applyFont="1" applyBorder="1" applyProtection="1">
      <protection locked="0"/>
    </xf>
    <xf numFmtId="4" fontId="7" fillId="0" borderId="0" xfId="0" applyNumberFormat="1" applyFont="1" applyProtection="1">
      <protection locked="0"/>
    </xf>
    <xf numFmtId="168" fontId="8" fillId="0" borderId="0" xfId="1" applyNumberFormat="1" applyFont="1" applyProtection="1">
      <protection locked="0"/>
    </xf>
    <xf numFmtId="0" fontId="9" fillId="0" borderId="0" xfId="3" applyFont="1" applyAlignment="1" applyProtection="1">
      <alignment horizontal="center" vertical="top"/>
      <protection locked="0"/>
    </xf>
    <xf numFmtId="49" fontId="9" fillId="0" borderId="0" xfId="3" applyNumberFormat="1" applyFont="1" applyAlignment="1" applyProtection="1">
      <alignment vertical="top" wrapText="1"/>
      <protection locked="0"/>
    </xf>
    <xf numFmtId="0" fontId="22" fillId="0" borderId="0" xfId="3" applyFont="1" applyProtection="1">
      <protection locked="0"/>
    </xf>
    <xf numFmtId="49" fontId="22" fillId="0" borderId="0" xfId="3" applyNumberFormat="1" applyFont="1" applyProtection="1">
      <protection locked="0"/>
    </xf>
    <xf numFmtId="0" fontId="23" fillId="0" borderId="0" xfId="3" applyFont="1" applyAlignment="1" applyProtection="1">
      <alignment horizontal="left" vertical="top" wrapText="1"/>
      <protection locked="0"/>
    </xf>
    <xf numFmtId="0" fontId="23" fillId="0" borderId="0" xfId="3" applyFont="1" applyProtection="1">
      <protection locked="0"/>
    </xf>
    <xf numFmtId="0" fontId="24" fillId="0" borderId="0" xfId="3" applyFont="1" applyProtection="1">
      <protection locked="0"/>
    </xf>
    <xf numFmtId="3" fontId="17" fillId="0" borderId="5" xfId="0" applyNumberFormat="1" applyFont="1" applyBorder="1" applyAlignment="1" applyProtection="1">
      <alignment horizontal="center" vertical="top"/>
      <protection locked="0"/>
    </xf>
    <xf numFmtId="167" fontId="17" fillId="7" borderId="5" xfId="0" applyNumberFormat="1" applyFont="1" applyFill="1" applyBorder="1" applyAlignment="1" applyProtection="1">
      <alignment horizontal="left" vertical="top"/>
      <protection locked="0"/>
    </xf>
    <xf numFmtId="4" fontId="17" fillId="7" borderId="5" xfId="0" applyNumberFormat="1" applyFont="1" applyFill="1" applyBorder="1" applyAlignment="1" applyProtection="1">
      <alignment horizontal="right" vertical="top"/>
      <protection locked="0"/>
    </xf>
    <xf numFmtId="49" fontId="9" fillId="0" borderId="0" xfId="3" applyNumberFormat="1" applyFont="1" applyAlignment="1" applyProtection="1">
      <alignment vertical="top" wrapText="1"/>
      <protection locked="0"/>
    </xf>
    <xf numFmtId="49" fontId="9" fillId="0" borderId="0" xfId="3" applyNumberFormat="1" applyFont="1" applyAlignment="1" applyProtection="1">
      <alignment wrapText="1"/>
      <protection locked="0"/>
    </xf>
    <xf numFmtId="0" fontId="21" fillId="0" borderId="0" xfId="3" applyFont="1" applyAlignment="1" applyProtection="1">
      <alignment horizontal="left" vertical="top" wrapText="1"/>
      <protection locked="0"/>
    </xf>
    <xf numFmtId="0" fontId="23" fillId="0" borderId="0" xfId="3" applyFont="1" applyAlignment="1" applyProtection="1">
      <alignment horizontal="left" vertical="top" wrapText="1"/>
      <protection locked="0"/>
    </xf>
    <xf numFmtId="0" fontId="18" fillId="3" borderId="3" xfId="0" applyFont="1" applyFill="1" applyBorder="1" applyAlignment="1" applyProtection="1">
      <alignment horizontal="left" vertical="top" wrapText="1"/>
      <protection locked="0"/>
    </xf>
    <xf numFmtId="49" fontId="17" fillId="0" borderId="3" xfId="0" applyNumberFormat="1" applyFont="1" applyBorder="1" applyAlignment="1" applyProtection="1">
      <alignment horizontal="left" vertical="top" wrapText="1"/>
      <protection locked="0"/>
    </xf>
    <xf numFmtId="0" fontId="0" fillId="0" borderId="3" xfId="0" applyFont="1" applyBorder="1" applyAlignment="1" applyProtection="1">
      <alignment horizontal="left" vertical="top" wrapText="1"/>
      <protection locked="0"/>
    </xf>
    <xf numFmtId="0" fontId="17" fillId="0" borderId="3" xfId="0" applyFont="1" applyBorder="1" applyAlignment="1" applyProtection="1">
      <alignment horizontal="left" vertical="top" wrapText="1"/>
      <protection locked="0"/>
    </xf>
    <xf numFmtId="0" fontId="0" fillId="0" borderId="3" xfId="0" applyFont="1" applyBorder="1" applyAlignment="1" applyProtection="1">
      <alignment vertical="top"/>
      <protection locked="0"/>
    </xf>
    <xf numFmtId="0" fontId="0" fillId="0" borderId="3" xfId="0" applyBorder="1" applyAlignment="1" applyProtection="1">
      <alignment vertical="top"/>
      <protection locked="0"/>
    </xf>
  </cellXfs>
  <cellStyles count="12">
    <cellStyle name="Excel Built-in Normal" xfId="11" xr:uid="{00000000-0005-0000-0000-000000000000}"/>
    <cellStyle name="Navadno" xfId="0" builtinId="0"/>
    <cellStyle name="Navadno 11" xfId="3" xr:uid="{00000000-0005-0000-0000-000002000000}"/>
    <cellStyle name="Navadno 2" xfId="2" xr:uid="{00000000-0005-0000-0000-000003000000}"/>
    <cellStyle name="Navadno 2 2" xfId="6" xr:uid="{00000000-0005-0000-0000-000004000000}"/>
    <cellStyle name="Navadno 3" xfId="7" xr:uid="{00000000-0005-0000-0000-000005000000}"/>
    <cellStyle name="Navadno 4" xfId="5" xr:uid="{00000000-0005-0000-0000-000006000000}"/>
    <cellStyle name="Navadno 5" xfId="8" xr:uid="{00000000-0005-0000-0000-000007000000}"/>
    <cellStyle name="Navadno 6" xfId="9" xr:uid="{00000000-0005-0000-0000-000008000000}"/>
    <cellStyle name="Navadno_VRS.PZI izvajalske cene" xfId="1" xr:uid="{00000000-0005-0000-0000-000009000000}"/>
    <cellStyle name="Odstotek 2" xfId="10" xr:uid="{00000000-0005-0000-0000-00000A000000}"/>
    <cellStyle name="Vejica 2 2" xfId="4" xr:uid="{00000000-0005-0000-0000-00000B000000}"/>
  </cellStyles>
  <dxfs count="0"/>
  <tableStyles count="0" defaultTableStyle="TableStyleMedium2" defaultPivotStyle="PivotStyleLight16"/>
  <colors>
    <mruColors>
      <color rgb="FF023296"/>
      <color rgb="FF5B37D5"/>
      <color rgb="FF7BA3E5"/>
      <color rgb="FFB2F3F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4.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3.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5.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28574</xdr:colOff>
      <xdr:row>1</xdr:row>
      <xdr:rowOff>109645</xdr:rowOff>
    </xdr:from>
    <xdr:to>
      <xdr:col>2</xdr:col>
      <xdr:colOff>5243477</xdr:colOff>
      <xdr:row>6</xdr:row>
      <xdr:rowOff>57150</xdr:rowOff>
    </xdr:to>
    <xdr:pic>
      <xdr:nvPicPr>
        <xdr:cNvPr id="4" name="Slika 3">
          <a:extLst>
            <a:ext uri="{FF2B5EF4-FFF2-40B4-BE49-F238E27FC236}">
              <a16:creationId xmlns:a16="http://schemas.microsoft.com/office/drawing/2014/main" id="{D5F1B100-383D-4E4F-87CD-78E74A7BEA05}"/>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b="54291"/>
        <a:stretch/>
      </xdr:blipFill>
      <xdr:spPr>
        <a:xfrm>
          <a:off x="638174" y="290620"/>
          <a:ext cx="5824503" cy="85238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AmbrozG/Desktop/Projekt,%20d.d/4-Projekti/Raz&#353;iritev%20mostu%20Tolminka/Tolminka_podloge/Predracun_most_Tolmin.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ELOVNI/Borjana-Robidi&#353;&#263;e/PZI/Borjana_popis_19_po%20rec.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AmbrozG/Desktop/Projekt,%20d.d/4-Projekti/Predel-Bovec/Predel-Bovec%20razpis_sc-04.02.201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Strojniki/PLIN/JPE%20LJUBLJANA/plin_JPE_RV%2033_8089/00_04_05_09_PZI_8089/05_01_Strojne_instalacije_in_strojna_oprema/PZI_RV33_POPIS.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DELOVNI/&#268;rna-&#352;entvid/PZI-2017/3-1_&#268;rna_PZI_skupaj_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aslovna"/>
      <sheetName val="Popisi"/>
      <sheetName val="Rekapitulacija"/>
      <sheetName val="Poročilo o združljivosti"/>
      <sheetName val="Poročilo_o_združljivosti"/>
    </sheetNames>
    <sheetDataSet>
      <sheetData sheetId="0" refreshError="1"/>
      <sheetData sheetId="1">
        <row r="201">
          <cell r="F201">
            <v>115441.12000000001</v>
          </cell>
        </row>
        <row r="282">
          <cell r="F282">
            <v>54080.875</v>
          </cell>
        </row>
        <row r="324">
          <cell r="F324">
            <v>24300</v>
          </cell>
        </row>
        <row r="364">
          <cell r="F364">
            <v>13392.5</v>
          </cell>
        </row>
        <row r="614">
          <cell r="F614">
            <v>214620.81</v>
          </cell>
        </row>
        <row r="692">
          <cell r="F692">
            <v>26695</v>
          </cell>
        </row>
      </sheetData>
      <sheetData sheetId="2" refreshError="1"/>
      <sheetData sheetId="3" refreshError="1"/>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SNOVA"/>
      <sheetName val="REKAPITULACIJA NAČRTA"/>
      <sheetName val="UVOD V PREDRAČUN"/>
      <sheetName val="Ceste"/>
      <sheetName val="Kanalizacija"/>
      <sheetName val="Vodovod"/>
      <sheetName val="Vodovod-priključki"/>
      <sheetName val="REKAPITULACIJA"/>
      <sheetName val="HPR_SD_stara verzija"/>
    </sheetNames>
    <sheetDataSet>
      <sheetData sheetId="0">
        <row r="38">
          <cell r="B38">
            <v>1</v>
          </cell>
        </row>
        <row r="40">
          <cell r="B40">
            <v>1</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SNOVA"/>
      <sheetName val="Skupna REK"/>
      <sheetName val="UVOD V PREDRAČUN (2)"/>
      <sheetName val="REKAPITULACIJA I + II"/>
      <sheetName val="REKAPITULACIJA I"/>
      <sheetName val="Ceste I"/>
      <sheetName val="Odvodnjavanje I"/>
      <sheetName val="REKAPITULACIJA II"/>
      <sheetName val="Ceste II"/>
      <sheetName val="Odvodnjavanje II"/>
      <sheetName val="REK Konstrukcije"/>
      <sheetName val="UVOD V PREDRAČUN"/>
      <sheetName val="RV"/>
      <sheetName val="PK"/>
      <sheetName val="OK"/>
      <sheetName val="PROPUST"/>
      <sheetName val="Ostalo"/>
      <sheetName val="HPR_SD_stara verzija"/>
      <sheetName val="Skupna_REK"/>
      <sheetName val="UVOD_V_PREDRAČUN_(2)"/>
      <sheetName val="REKAPITULACIJA_I_+_II"/>
      <sheetName val="REKAPITULACIJA_I"/>
      <sheetName val="Ceste_I"/>
      <sheetName val="Odvodnjavanje_I"/>
      <sheetName val="REKAPITULACIJA_II"/>
      <sheetName val="Ceste_II"/>
      <sheetName val="Odvodnjavanje_II"/>
      <sheetName val="REK_Konstrukcije"/>
      <sheetName val="UVOD_V_PREDRAČUN"/>
      <sheetName val="HPR_SD_stara_verzija"/>
    </sheetNames>
    <sheetDataSet>
      <sheetData sheetId="0">
        <row r="31">
          <cell r="B31" t="str">
            <v>GRADBENOOBRTNIŠKA DELA</v>
          </cell>
        </row>
        <row r="33">
          <cell r="B33" t="str">
            <v>3.</v>
          </cell>
        </row>
        <row r="35">
          <cell r="B35" t="str">
            <v>Rekonstrukcija regionalne ceste
R1-203/1002 Predel-Bovec, od km 4,400 do km 6,500</v>
          </cell>
        </row>
        <row r="41">
          <cell r="B41">
            <v>0.22</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snova"/>
      <sheetName val="ARMATURA"/>
      <sheetName val="MATERIAL"/>
      <sheetName val="REKAPITULACIJA"/>
    </sheetNames>
    <sheetDataSet>
      <sheetData sheetId="0" refreshError="1">
        <row r="12">
          <cell r="B12">
            <v>240</v>
          </cell>
        </row>
        <row r="14">
          <cell r="B14">
            <v>1</v>
          </cell>
        </row>
      </sheetData>
      <sheetData sheetId="1"/>
      <sheetData sheetId="2"/>
      <sheetData sheetId="3"/>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SNOVA"/>
      <sheetName val="REKAPITULACIJA NAČRTA"/>
      <sheetName val="UVOD V PREDRAČUN"/>
      <sheetName val="Ceste in odvodnjavanje"/>
      <sheetName val="REKAPITULACIJA"/>
      <sheetName val="HPR_SD_stara verzija"/>
    </sheetNames>
    <sheetDataSet>
      <sheetData sheetId="0">
        <row r="38">
          <cell r="B38">
            <v>1</v>
          </cell>
        </row>
      </sheetData>
      <sheetData sheetId="1" refreshError="1"/>
      <sheetData sheetId="2" refreshError="1"/>
      <sheetData sheetId="3" refreshError="1"/>
      <sheetData sheetId="4" refreshError="1"/>
      <sheetData sheetId="5" refreshError="1"/>
    </sheetDataSet>
  </externalBook>
</externalLink>
</file>

<file path=xl/theme/theme1.xml><?xml version="1.0" encoding="utf-8"?>
<a:theme xmlns:a="http://schemas.openxmlformats.org/drawingml/2006/main" name="Officeova tema">
  <a:themeElements>
    <a:clrScheme name="Pisarna">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isarna">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isarna">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3:L56"/>
  <sheetViews>
    <sheetView view="pageBreakPreview" zoomScaleNormal="100" zoomScaleSheetLayoutView="100" workbookViewId="0">
      <selection activeCell="C26" sqref="C26"/>
    </sheetView>
  </sheetViews>
  <sheetFormatPr defaultRowHeight="14.25" x14ac:dyDescent="0.2"/>
  <cols>
    <col min="1" max="2" width="9.140625" style="29"/>
    <col min="3" max="3" width="90.5703125" style="29" customWidth="1"/>
    <col min="4" max="4" width="8.7109375" style="29" customWidth="1"/>
    <col min="5" max="5" width="17.85546875" style="33" customWidth="1"/>
    <col min="6" max="6" width="9.140625" style="29"/>
    <col min="7" max="7" width="11.28515625" style="29" bestFit="1" customWidth="1"/>
    <col min="8" max="11" width="9.140625" style="29"/>
    <col min="12" max="12" width="11.28515625" style="29" bestFit="1" customWidth="1"/>
    <col min="13" max="258" width="9.140625" style="29"/>
    <col min="259" max="259" width="50.5703125" style="29" customWidth="1"/>
    <col min="260" max="260" width="9.140625" style="29"/>
    <col min="261" max="261" width="13.85546875" style="29" customWidth="1"/>
    <col min="262" max="514" width="9.140625" style="29"/>
    <col min="515" max="515" width="50.5703125" style="29" customWidth="1"/>
    <col min="516" max="516" width="9.140625" style="29"/>
    <col min="517" max="517" width="13.85546875" style="29" customWidth="1"/>
    <col min="518" max="770" width="9.140625" style="29"/>
    <col min="771" max="771" width="50.5703125" style="29" customWidth="1"/>
    <col min="772" max="772" width="9.140625" style="29"/>
    <col min="773" max="773" width="13.85546875" style="29" customWidth="1"/>
    <col min="774" max="1026" width="9.140625" style="29"/>
    <col min="1027" max="1027" width="50.5703125" style="29" customWidth="1"/>
    <col min="1028" max="1028" width="9.140625" style="29"/>
    <col min="1029" max="1029" width="13.85546875" style="29" customWidth="1"/>
    <col min="1030" max="1282" width="9.140625" style="29"/>
    <col min="1283" max="1283" width="50.5703125" style="29" customWidth="1"/>
    <col min="1284" max="1284" width="9.140625" style="29"/>
    <col min="1285" max="1285" width="13.85546875" style="29" customWidth="1"/>
    <col min="1286" max="1538" width="9.140625" style="29"/>
    <col min="1539" max="1539" width="50.5703125" style="29" customWidth="1"/>
    <col min="1540" max="1540" width="9.140625" style="29"/>
    <col min="1541" max="1541" width="13.85546875" style="29" customWidth="1"/>
    <col min="1542" max="1794" width="9.140625" style="29"/>
    <col min="1795" max="1795" width="50.5703125" style="29" customWidth="1"/>
    <col min="1796" max="1796" width="9.140625" style="29"/>
    <col min="1797" max="1797" width="13.85546875" style="29" customWidth="1"/>
    <col min="1798" max="2050" width="9.140625" style="29"/>
    <col min="2051" max="2051" width="50.5703125" style="29" customWidth="1"/>
    <col min="2052" max="2052" width="9.140625" style="29"/>
    <col min="2053" max="2053" width="13.85546875" style="29" customWidth="1"/>
    <col min="2054" max="2306" width="9.140625" style="29"/>
    <col min="2307" max="2307" width="50.5703125" style="29" customWidth="1"/>
    <col min="2308" max="2308" width="9.140625" style="29"/>
    <col min="2309" max="2309" width="13.85546875" style="29" customWidth="1"/>
    <col min="2310" max="2562" width="9.140625" style="29"/>
    <col min="2563" max="2563" width="50.5703125" style="29" customWidth="1"/>
    <col min="2564" max="2564" width="9.140625" style="29"/>
    <col min="2565" max="2565" width="13.85546875" style="29" customWidth="1"/>
    <col min="2566" max="2818" width="9.140625" style="29"/>
    <col min="2819" max="2819" width="50.5703125" style="29" customWidth="1"/>
    <col min="2820" max="2820" width="9.140625" style="29"/>
    <col min="2821" max="2821" width="13.85546875" style="29" customWidth="1"/>
    <col min="2822" max="3074" width="9.140625" style="29"/>
    <col min="3075" max="3075" width="50.5703125" style="29" customWidth="1"/>
    <col min="3076" max="3076" width="9.140625" style="29"/>
    <col min="3077" max="3077" width="13.85546875" style="29" customWidth="1"/>
    <col min="3078" max="3330" width="9.140625" style="29"/>
    <col min="3331" max="3331" width="50.5703125" style="29" customWidth="1"/>
    <col min="3332" max="3332" width="9.140625" style="29"/>
    <col min="3333" max="3333" width="13.85546875" style="29" customWidth="1"/>
    <col min="3334" max="3586" width="9.140625" style="29"/>
    <col min="3587" max="3587" width="50.5703125" style="29" customWidth="1"/>
    <col min="3588" max="3588" width="9.140625" style="29"/>
    <col min="3589" max="3589" width="13.85546875" style="29" customWidth="1"/>
    <col min="3590" max="3842" width="9.140625" style="29"/>
    <col min="3843" max="3843" width="50.5703125" style="29" customWidth="1"/>
    <col min="3844" max="3844" width="9.140625" style="29"/>
    <col min="3845" max="3845" width="13.85546875" style="29" customWidth="1"/>
    <col min="3846" max="4098" width="9.140625" style="29"/>
    <col min="4099" max="4099" width="50.5703125" style="29" customWidth="1"/>
    <col min="4100" max="4100" width="9.140625" style="29"/>
    <col min="4101" max="4101" width="13.85546875" style="29" customWidth="1"/>
    <col min="4102" max="4354" width="9.140625" style="29"/>
    <col min="4355" max="4355" width="50.5703125" style="29" customWidth="1"/>
    <col min="4356" max="4356" width="9.140625" style="29"/>
    <col min="4357" max="4357" width="13.85546875" style="29" customWidth="1"/>
    <col min="4358" max="4610" width="9.140625" style="29"/>
    <col min="4611" max="4611" width="50.5703125" style="29" customWidth="1"/>
    <col min="4612" max="4612" width="9.140625" style="29"/>
    <col min="4613" max="4613" width="13.85546875" style="29" customWidth="1"/>
    <col min="4614" max="4866" width="9.140625" style="29"/>
    <col min="4867" max="4867" width="50.5703125" style="29" customWidth="1"/>
    <col min="4868" max="4868" width="9.140625" style="29"/>
    <col min="4869" max="4869" width="13.85546875" style="29" customWidth="1"/>
    <col min="4870" max="5122" width="9.140625" style="29"/>
    <col min="5123" max="5123" width="50.5703125" style="29" customWidth="1"/>
    <col min="5124" max="5124" width="9.140625" style="29"/>
    <col min="5125" max="5125" width="13.85546875" style="29" customWidth="1"/>
    <col min="5126" max="5378" width="9.140625" style="29"/>
    <col min="5379" max="5379" width="50.5703125" style="29" customWidth="1"/>
    <col min="5380" max="5380" width="9.140625" style="29"/>
    <col min="5381" max="5381" width="13.85546875" style="29" customWidth="1"/>
    <col min="5382" max="5634" width="9.140625" style="29"/>
    <col min="5635" max="5635" width="50.5703125" style="29" customWidth="1"/>
    <col min="5636" max="5636" width="9.140625" style="29"/>
    <col min="5637" max="5637" width="13.85546875" style="29" customWidth="1"/>
    <col min="5638" max="5890" width="9.140625" style="29"/>
    <col min="5891" max="5891" width="50.5703125" style="29" customWidth="1"/>
    <col min="5892" max="5892" width="9.140625" style="29"/>
    <col min="5893" max="5893" width="13.85546875" style="29" customWidth="1"/>
    <col min="5894" max="6146" width="9.140625" style="29"/>
    <col min="6147" max="6147" width="50.5703125" style="29" customWidth="1"/>
    <col min="6148" max="6148" width="9.140625" style="29"/>
    <col min="6149" max="6149" width="13.85546875" style="29" customWidth="1"/>
    <col min="6150" max="6402" width="9.140625" style="29"/>
    <col min="6403" max="6403" width="50.5703125" style="29" customWidth="1"/>
    <col min="6404" max="6404" width="9.140625" style="29"/>
    <col min="6405" max="6405" width="13.85546875" style="29" customWidth="1"/>
    <col min="6406" max="6658" width="9.140625" style="29"/>
    <col min="6659" max="6659" width="50.5703125" style="29" customWidth="1"/>
    <col min="6660" max="6660" width="9.140625" style="29"/>
    <col min="6661" max="6661" width="13.85546875" style="29" customWidth="1"/>
    <col min="6662" max="6914" width="9.140625" style="29"/>
    <col min="6915" max="6915" width="50.5703125" style="29" customWidth="1"/>
    <col min="6916" max="6916" width="9.140625" style="29"/>
    <col min="6917" max="6917" width="13.85546875" style="29" customWidth="1"/>
    <col min="6918" max="7170" width="9.140625" style="29"/>
    <col min="7171" max="7171" width="50.5703125" style="29" customWidth="1"/>
    <col min="7172" max="7172" width="9.140625" style="29"/>
    <col min="7173" max="7173" width="13.85546875" style="29" customWidth="1"/>
    <col min="7174" max="7426" width="9.140625" style="29"/>
    <col min="7427" max="7427" width="50.5703125" style="29" customWidth="1"/>
    <col min="7428" max="7428" width="9.140625" style="29"/>
    <col min="7429" max="7429" width="13.85546875" style="29" customWidth="1"/>
    <col min="7430" max="7682" width="9.140625" style="29"/>
    <col min="7683" max="7683" width="50.5703125" style="29" customWidth="1"/>
    <col min="7684" max="7684" width="9.140625" style="29"/>
    <col min="7685" max="7685" width="13.85546875" style="29" customWidth="1"/>
    <col min="7686" max="7938" width="9.140625" style="29"/>
    <col min="7939" max="7939" width="50.5703125" style="29" customWidth="1"/>
    <col min="7940" max="7940" width="9.140625" style="29"/>
    <col min="7941" max="7941" width="13.85546875" style="29" customWidth="1"/>
    <col min="7942" max="8194" width="9.140625" style="29"/>
    <col min="8195" max="8195" width="50.5703125" style="29" customWidth="1"/>
    <col min="8196" max="8196" width="9.140625" style="29"/>
    <col min="8197" max="8197" width="13.85546875" style="29" customWidth="1"/>
    <col min="8198" max="8450" width="9.140625" style="29"/>
    <col min="8451" max="8451" width="50.5703125" style="29" customWidth="1"/>
    <col min="8452" max="8452" width="9.140625" style="29"/>
    <col min="8453" max="8453" width="13.85546875" style="29" customWidth="1"/>
    <col min="8454" max="8706" width="9.140625" style="29"/>
    <col min="8707" max="8707" width="50.5703125" style="29" customWidth="1"/>
    <col min="8708" max="8708" width="9.140625" style="29"/>
    <col min="8709" max="8709" width="13.85546875" style="29" customWidth="1"/>
    <col min="8710" max="8962" width="9.140625" style="29"/>
    <col min="8963" max="8963" width="50.5703125" style="29" customWidth="1"/>
    <col min="8964" max="8964" width="9.140625" style="29"/>
    <col min="8965" max="8965" width="13.85546875" style="29" customWidth="1"/>
    <col min="8966" max="9218" width="9.140625" style="29"/>
    <col min="9219" max="9219" width="50.5703125" style="29" customWidth="1"/>
    <col min="9220" max="9220" width="9.140625" style="29"/>
    <col min="9221" max="9221" width="13.85546875" style="29" customWidth="1"/>
    <col min="9222" max="9474" width="9.140625" style="29"/>
    <col min="9475" max="9475" width="50.5703125" style="29" customWidth="1"/>
    <col min="9476" max="9476" width="9.140625" style="29"/>
    <col min="9477" max="9477" width="13.85546875" style="29" customWidth="1"/>
    <col min="9478" max="9730" width="9.140625" style="29"/>
    <col min="9731" max="9731" width="50.5703125" style="29" customWidth="1"/>
    <col min="9732" max="9732" width="9.140625" style="29"/>
    <col min="9733" max="9733" width="13.85546875" style="29" customWidth="1"/>
    <col min="9734" max="9986" width="9.140625" style="29"/>
    <col min="9987" max="9987" width="50.5703125" style="29" customWidth="1"/>
    <col min="9988" max="9988" width="9.140625" style="29"/>
    <col min="9989" max="9989" width="13.85546875" style="29" customWidth="1"/>
    <col min="9990" max="10242" width="9.140625" style="29"/>
    <col min="10243" max="10243" width="50.5703125" style="29" customWidth="1"/>
    <col min="10244" max="10244" width="9.140625" style="29"/>
    <col min="10245" max="10245" width="13.85546875" style="29" customWidth="1"/>
    <col min="10246" max="10498" width="9.140625" style="29"/>
    <col min="10499" max="10499" width="50.5703125" style="29" customWidth="1"/>
    <col min="10500" max="10500" width="9.140625" style="29"/>
    <col min="10501" max="10501" width="13.85546875" style="29" customWidth="1"/>
    <col min="10502" max="10754" width="9.140625" style="29"/>
    <col min="10755" max="10755" width="50.5703125" style="29" customWidth="1"/>
    <col min="10756" max="10756" width="9.140625" style="29"/>
    <col min="10757" max="10757" width="13.85546875" style="29" customWidth="1"/>
    <col min="10758" max="11010" width="9.140625" style="29"/>
    <col min="11011" max="11011" width="50.5703125" style="29" customWidth="1"/>
    <col min="11012" max="11012" width="9.140625" style="29"/>
    <col min="11013" max="11013" width="13.85546875" style="29" customWidth="1"/>
    <col min="11014" max="11266" width="9.140625" style="29"/>
    <col min="11267" max="11267" width="50.5703125" style="29" customWidth="1"/>
    <col min="11268" max="11268" width="9.140625" style="29"/>
    <col min="11269" max="11269" width="13.85546875" style="29" customWidth="1"/>
    <col min="11270" max="11522" width="9.140625" style="29"/>
    <col min="11523" max="11523" width="50.5703125" style="29" customWidth="1"/>
    <col min="11524" max="11524" width="9.140625" style="29"/>
    <col min="11525" max="11525" width="13.85546875" style="29" customWidth="1"/>
    <col min="11526" max="11778" width="9.140625" style="29"/>
    <col min="11779" max="11779" width="50.5703125" style="29" customWidth="1"/>
    <col min="11780" max="11780" width="9.140625" style="29"/>
    <col min="11781" max="11781" width="13.85546875" style="29" customWidth="1"/>
    <col min="11782" max="12034" width="9.140625" style="29"/>
    <col min="12035" max="12035" width="50.5703125" style="29" customWidth="1"/>
    <col min="12036" max="12036" width="9.140625" style="29"/>
    <col min="12037" max="12037" width="13.85546875" style="29" customWidth="1"/>
    <col min="12038" max="12290" width="9.140625" style="29"/>
    <col min="12291" max="12291" width="50.5703125" style="29" customWidth="1"/>
    <col min="12292" max="12292" width="9.140625" style="29"/>
    <col min="12293" max="12293" width="13.85546875" style="29" customWidth="1"/>
    <col min="12294" max="12546" width="9.140625" style="29"/>
    <col min="12547" max="12547" width="50.5703125" style="29" customWidth="1"/>
    <col min="12548" max="12548" width="9.140625" style="29"/>
    <col min="12549" max="12549" width="13.85546875" style="29" customWidth="1"/>
    <col min="12550" max="12802" width="9.140625" style="29"/>
    <col min="12803" max="12803" width="50.5703125" style="29" customWidth="1"/>
    <col min="12804" max="12804" width="9.140625" style="29"/>
    <col min="12805" max="12805" width="13.85546875" style="29" customWidth="1"/>
    <col min="12806" max="13058" width="9.140625" style="29"/>
    <col min="13059" max="13059" width="50.5703125" style="29" customWidth="1"/>
    <col min="13060" max="13060" width="9.140625" style="29"/>
    <col min="13061" max="13061" width="13.85546875" style="29" customWidth="1"/>
    <col min="13062" max="13314" width="9.140625" style="29"/>
    <col min="13315" max="13315" width="50.5703125" style="29" customWidth="1"/>
    <col min="13316" max="13316" width="9.140625" style="29"/>
    <col min="13317" max="13317" width="13.85546875" style="29" customWidth="1"/>
    <col min="13318" max="13570" width="9.140625" style="29"/>
    <col min="13571" max="13571" width="50.5703125" style="29" customWidth="1"/>
    <col min="13572" max="13572" width="9.140625" style="29"/>
    <col min="13573" max="13573" width="13.85546875" style="29" customWidth="1"/>
    <col min="13574" max="13826" width="9.140625" style="29"/>
    <col min="13827" max="13827" width="50.5703125" style="29" customWidth="1"/>
    <col min="13828" max="13828" width="9.140625" style="29"/>
    <col min="13829" max="13829" width="13.85546875" style="29" customWidth="1"/>
    <col min="13830" max="14082" width="9.140625" style="29"/>
    <col min="14083" max="14083" width="50.5703125" style="29" customWidth="1"/>
    <col min="14084" max="14084" width="9.140625" style="29"/>
    <col min="14085" max="14085" width="13.85546875" style="29" customWidth="1"/>
    <col min="14086" max="14338" width="9.140625" style="29"/>
    <col min="14339" max="14339" width="50.5703125" style="29" customWidth="1"/>
    <col min="14340" max="14340" width="9.140625" style="29"/>
    <col min="14341" max="14341" width="13.85546875" style="29" customWidth="1"/>
    <col min="14342" max="14594" width="9.140625" style="29"/>
    <col min="14595" max="14595" width="50.5703125" style="29" customWidth="1"/>
    <col min="14596" max="14596" width="9.140625" style="29"/>
    <col min="14597" max="14597" width="13.85546875" style="29" customWidth="1"/>
    <col min="14598" max="14850" width="9.140625" style="29"/>
    <col min="14851" max="14851" width="50.5703125" style="29" customWidth="1"/>
    <col min="14852" max="14852" width="9.140625" style="29"/>
    <col min="14853" max="14853" width="13.85546875" style="29" customWidth="1"/>
    <col min="14854" max="15106" width="9.140625" style="29"/>
    <col min="15107" max="15107" width="50.5703125" style="29" customWidth="1"/>
    <col min="15108" max="15108" width="9.140625" style="29"/>
    <col min="15109" max="15109" width="13.85546875" style="29" customWidth="1"/>
    <col min="15110" max="15362" width="9.140625" style="29"/>
    <col min="15363" max="15363" width="50.5703125" style="29" customWidth="1"/>
    <col min="15364" max="15364" width="9.140625" style="29"/>
    <col min="15365" max="15365" width="13.85546875" style="29" customWidth="1"/>
    <col min="15366" max="15618" width="9.140625" style="29"/>
    <col min="15619" max="15619" width="50.5703125" style="29" customWidth="1"/>
    <col min="15620" max="15620" width="9.140625" style="29"/>
    <col min="15621" max="15621" width="13.85546875" style="29" customWidth="1"/>
    <col min="15622" max="15874" width="9.140625" style="29"/>
    <col min="15875" max="15875" width="50.5703125" style="29" customWidth="1"/>
    <col min="15876" max="15876" width="9.140625" style="29"/>
    <col min="15877" max="15877" width="13.85546875" style="29" customWidth="1"/>
    <col min="15878" max="16130" width="9.140625" style="29"/>
    <col min="16131" max="16131" width="50.5703125" style="29" customWidth="1"/>
    <col min="16132" max="16132" width="9.140625" style="29"/>
    <col min="16133" max="16133" width="13.85546875" style="29" customWidth="1"/>
    <col min="16134" max="16384" width="9.140625" style="29"/>
  </cols>
  <sheetData>
    <row r="3" spans="2:12" s="6" customFormat="1" ht="18" x14ac:dyDescent="0.2">
      <c r="B3" s="3" t="s">
        <v>9</v>
      </c>
      <c r="C3" s="4"/>
      <c r="D3" s="4"/>
      <c r="E3" s="5"/>
    </row>
    <row r="4" spans="2:12" s="6" customFormat="1" ht="15" x14ac:dyDescent="0.25">
      <c r="B4" s="7"/>
      <c r="E4" s="8"/>
    </row>
    <row r="5" spans="2:12" s="10" customFormat="1" ht="15" x14ac:dyDescent="0.25">
      <c r="B5" s="9" t="s">
        <v>13</v>
      </c>
      <c r="E5" s="11"/>
    </row>
    <row r="6" spans="2:12" s="10" customFormat="1" ht="15.75" customHeight="1" x14ac:dyDescent="0.25">
      <c r="B6" s="12"/>
      <c r="C6" s="13"/>
      <c r="D6" s="13"/>
      <c r="E6" s="14"/>
    </row>
    <row r="7" spans="2:12" s="6" customFormat="1" ht="15" customHeight="1" x14ac:dyDescent="0.25">
      <c r="B7" s="15" t="s">
        <v>46</v>
      </c>
      <c r="C7" s="7" t="str">
        <f ca="1">+KROŽIŠČE!C1</f>
        <v>KROŽIŠČE</v>
      </c>
      <c r="D7" s="7"/>
      <c r="E7" s="39">
        <f>+KROŽIŠČE!H14</f>
        <v>0</v>
      </c>
      <c r="G7" s="38">
        <f>+E7*1.22</f>
        <v>0</v>
      </c>
      <c r="L7" s="38">
        <f>+G7+G13</f>
        <v>0</v>
      </c>
    </row>
    <row r="8" spans="2:12" s="6" customFormat="1" ht="15" customHeight="1" x14ac:dyDescent="0.25">
      <c r="B8" s="15"/>
      <c r="C8" s="7"/>
      <c r="D8" s="7"/>
      <c r="E8" s="39"/>
      <c r="G8" s="38">
        <f t="shared" ref="G8:G35" si="0">+E8*1.22</f>
        <v>0</v>
      </c>
      <c r="I8" s="6">
        <v>142097.98000000001</v>
      </c>
      <c r="J8" s="6">
        <v>73656.47</v>
      </c>
    </row>
    <row r="9" spans="2:12" s="6" customFormat="1" ht="15" customHeight="1" x14ac:dyDescent="0.25">
      <c r="B9" s="15" t="s">
        <v>74</v>
      </c>
      <c r="C9" s="7" t="str">
        <f ca="1">'METEORNA KANALIZACIJA'!C1</f>
        <v>METEORNA KANALIZACIJA</v>
      </c>
      <c r="D9" s="7"/>
      <c r="E9" s="39">
        <f>'METEORNA KANALIZACIJA'!H12</f>
        <v>0</v>
      </c>
      <c r="G9" s="38">
        <f t="shared" si="0"/>
        <v>0</v>
      </c>
      <c r="I9" s="6">
        <v>279562</v>
      </c>
      <c r="J9" s="6">
        <v>13911.45</v>
      </c>
      <c r="L9" s="38" t="e">
        <f>+G15+G17</f>
        <v>#REF!</v>
      </c>
    </row>
    <row r="10" spans="2:12" s="6" customFormat="1" ht="15" customHeight="1" x14ac:dyDescent="0.25">
      <c r="B10" s="15"/>
      <c r="C10" s="7"/>
      <c r="D10" s="7"/>
      <c r="E10" s="39"/>
      <c r="G10" s="38">
        <f t="shared" si="0"/>
        <v>0</v>
      </c>
      <c r="I10" s="6">
        <v>53610.46</v>
      </c>
    </row>
    <row r="11" spans="2:12" s="6" customFormat="1" ht="15" customHeight="1" x14ac:dyDescent="0.25">
      <c r="B11" s="15" t="s">
        <v>75</v>
      </c>
      <c r="C11" s="7" t="str">
        <f ca="1">'ELEKTRO DELA'!C1</f>
        <v>ELEKTRO DELA</v>
      </c>
      <c r="D11" s="7"/>
      <c r="E11" s="39">
        <f>'ELEKTRO DELA'!H14</f>
        <v>0</v>
      </c>
      <c r="G11" s="38">
        <f t="shared" si="0"/>
        <v>0</v>
      </c>
      <c r="I11" s="6">
        <f>SUM(I8:I10)</f>
        <v>475270.44</v>
      </c>
      <c r="J11" s="6">
        <f>SUM(J8:J10)</f>
        <v>87567.92</v>
      </c>
      <c r="L11" s="38">
        <f>+G9</f>
        <v>0</v>
      </c>
    </row>
    <row r="12" spans="2:12" s="6" customFormat="1" ht="15" customHeight="1" x14ac:dyDescent="0.25">
      <c r="B12" s="15"/>
      <c r="C12" s="7"/>
      <c r="D12" s="7"/>
      <c r="E12" s="39"/>
      <c r="G12" s="38">
        <f t="shared" si="0"/>
        <v>0</v>
      </c>
    </row>
    <row r="13" spans="2:12" s="6" customFormat="1" ht="15" customHeight="1" x14ac:dyDescent="0.25">
      <c r="B13" s="15" t="s">
        <v>76</v>
      </c>
      <c r="C13" s="7" t="str">
        <f ca="1">VODOVOD!C1</f>
        <v>VODOVOD</v>
      </c>
      <c r="D13" s="7"/>
      <c r="E13" s="39">
        <f>VODOVOD!H12</f>
        <v>0</v>
      </c>
      <c r="G13" s="38">
        <f t="shared" si="0"/>
        <v>0</v>
      </c>
      <c r="L13" s="38" t="e">
        <f>+E21</f>
        <v>#REF!</v>
      </c>
    </row>
    <row r="14" spans="2:12" s="6" customFormat="1" ht="15" customHeight="1" x14ac:dyDescent="0.25">
      <c r="B14" s="15"/>
      <c r="C14" s="7"/>
      <c r="D14" s="7"/>
      <c r="E14" s="39"/>
      <c r="G14" s="38">
        <f t="shared" si="0"/>
        <v>0</v>
      </c>
    </row>
    <row r="15" spans="2:12" s="6" customFormat="1" ht="15" customHeight="1" x14ac:dyDescent="0.25">
      <c r="B15" s="15"/>
      <c r="C15" s="7" t="str">
        <f ca="1">'OSTALA DELA IN STORITVE'!C1</f>
        <v>OSTALA DELA IN STORITVE</v>
      </c>
      <c r="D15" s="7"/>
      <c r="E15" s="39">
        <f>'OSTALA DELA IN STORITVE'!H8</f>
        <v>18200</v>
      </c>
      <c r="G15" s="38">
        <f t="shared" si="0"/>
        <v>22204</v>
      </c>
    </row>
    <row r="16" spans="2:12" s="6" customFormat="1" ht="15" customHeight="1" x14ac:dyDescent="0.25">
      <c r="B16" s="15"/>
      <c r="C16" s="7"/>
      <c r="D16" s="7"/>
      <c r="E16" s="39"/>
      <c r="G16" s="38">
        <f t="shared" si="0"/>
        <v>0</v>
      </c>
      <c r="L16" s="38" t="e">
        <f>+E19</f>
        <v>#REF!</v>
      </c>
    </row>
    <row r="17" spans="2:12" s="6" customFormat="1" ht="15" customHeight="1" x14ac:dyDescent="0.25">
      <c r="B17" s="15"/>
      <c r="C17" s="7" t="e">
        <f>#REF!</f>
        <v>#REF!</v>
      </c>
      <c r="D17" s="7"/>
      <c r="E17" s="39" t="e">
        <f>#REF!</f>
        <v>#REF!</v>
      </c>
      <c r="G17" s="38" t="e">
        <f t="shared" si="0"/>
        <v>#REF!</v>
      </c>
    </row>
    <row r="18" spans="2:12" s="6" customFormat="1" ht="15" customHeight="1" x14ac:dyDescent="0.25">
      <c r="B18" s="15"/>
      <c r="C18" s="7"/>
      <c r="D18" s="7"/>
      <c r="E18" s="16"/>
      <c r="G18" s="38">
        <f t="shared" si="0"/>
        <v>0</v>
      </c>
    </row>
    <row r="19" spans="2:12" s="6" customFormat="1" ht="15" customHeight="1" x14ac:dyDescent="0.25">
      <c r="B19" s="15"/>
      <c r="C19" s="7" t="e">
        <f>#REF!</f>
        <v>#REF!</v>
      </c>
      <c r="D19" s="7"/>
      <c r="E19" s="16" t="e">
        <f>#REF!</f>
        <v>#REF!</v>
      </c>
      <c r="G19" s="38" t="e">
        <f t="shared" si="0"/>
        <v>#REF!</v>
      </c>
    </row>
    <row r="20" spans="2:12" s="6" customFormat="1" ht="15" customHeight="1" x14ac:dyDescent="0.25">
      <c r="B20" s="15"/>
      <c r="C20" s="7"/>
      <c r="D20" s="7"/>
      <c r="E20" s="16"/>
      <c r="G20" s="38">
        <f t="shared" si="0"/>
        <v>0</v>
      </c>
    </row>
    <row r="21" spans="2:12" s="6" customFormat="1" ht="15" customHeight="1" x14ac:dyDescent="0.25">
      <c r="B21" s="15"/>
      <c r="C21" s="7" t="e">
        <f>#REF!</f>
        <v>#REF!</v>
      </c>
      <c r="D21" s="7"/>
      <c r="E21" s="16" t="e">
        <f>#REF!</f>
        <v>#REF!</v>
      </c>
      <c r="G21" s="38" t="e">
        <f t="shared" si="0"/>
        <v>#REF!</v>
      </c>
    </row>
    <row r="22" spans="2:12" s="6" customFormat="1" ht="15" customHeight="1" x14ac:dyDescent="0.25">
      <c r="B22" s="15"/>
      <c r="C22" s="7"/>
      <c r="D22" s="7"/>
      <c r="E22" s="16"/>
      <c r="G22" s="38">
        <f t="shared" si="0"/>
        <v>0</v>
      </c>
    </row>
    <row r="23" spans="2:12" s="6" customFormat="1" ht="15" customHeight="1" x14ac:dyDescent="0.25">
      <c r="B23" s="15"/>
      <c r="C23" s="7" t="e">
        <f>#REF!</f>
        <v>#REF!</v>
      </c>
      <c r="D23" s="7"/>
      <c r="E23" s="16" t="e">
        <f>#REF!</f>
        <v>#REF!</v>
      </c>
      <c r="G23" s="38" t="e">
        <f t="shared" si="0"/>
        <v>#REF!</v>
      </c>
      <c r="L23" s="38" t="e">
        <f>+G23+G27+G31</f>
        <v>#REF!</v>
      </c>
    </row>
    <row r="24" spans="2:12" s="6" customFormat="1" ht="15" customHeight="1" x14ac:dyDescent="0.25">
      <c r="B24" s="15"/>
      <c r="C24" s="7"/>
      <c r="D24" s="7"/>
      <c r="E24" s="16"/>
      <c r="G24" s="38">
        <f t="shared" si="0"/>
        <v>0</v>
      </c>
    </row>
    <row r="25" spans="2:12" s="6" customFormat="1" ht="15" customHeight="1" x14ac:dyDescent="0.25">
      <c r="B25" s="15"/>
      <c r="C25" s="7" t="e">
        <f>#REF!</f>
        <v>#REF!</v>
      </c>
      <c r="D25" s="7"/>
      <c r="E25" s="16" t="e">
        <f>#REF!</f>
        <v>#REF!</v>
      </c>
      <c r="G25" s="38" t="e">
        <f t="shared" si="0"/>
        <v>#REF!</v>
      </c>
      <c r="L25" s="38" t="e">
        <f>+G29+G25+G33</f>
        <v>#REF!</v>
      </c>
    </row>
    <row r="26" spans="2:12" s="6" customFormat="1" ht="15" customHeight="1" x14ac:dyDescent="0.25">
      <c r="B26" s="15"/>
      <c r="C26" s="7"/>
      <c r="D26" s="7"/>
      <c r="E26" s="16"/>
      <c r="G26" s="38">
        <f t="shared" si="0"/>
        <v>0</v>
      </c>
    </row>
    <row r="27" spans="2:12" s="6" customFormat="1" ht="15" customHeight="1" x14ac:dyDescent="0.25">
      <c r="B27" s="15"/>
      <c r="C27" s="7" t="e">
        <f>#REF!</f>
        <v>#REF!</v>
      </c>
      <c r="D27" s="7"/>
      <c r="E27" s="16" t="e">
        <f>#REF!</f>
        <v>#REF!</v>
      </c>
      <c r="G27" s="38" t="e">
        <f t="shared" si="0"/>
        <v>#REF!</v>
      </c>
      <c r="L27" s="38" t="e">
        <f>+G31</f>
        <v>#REF!</v>
      </c>
    </row>
    <row r="28" spans="2:12" s="6" customFormat="1" ht="15" customHeight="1" x14ac:dyDescent="0.25">
      <c r="B28" s="15"/>
      <c r="C28" s="7"/>
      <c r="D28" s="7"/>
      <c r="E28" s="16"/>
      <c r="G28" s="38">
        <f t="shared" si="0"/>
        <v>0</v>
      </c>
    </row>
    <row r="29" spans="2:12" s="6" customFormat="1" ht="15" customHeight="1" x14ac:dyDescent="0.25">
      <c r="B29" s="15"/>
      <c r="C29" s="7" t="e">
        <f>#REF!</f>
        <v>#REF!</v>
      </c>
      <c r="D29" s="7"/>
      <c r="E29" s="16" t="e">
        <f>#REF!</f>
        <v>#REF!</v>
      </c>
      <c r="G29" s="38" t="e">
        <f t="shared" si="0"/>
        <v>#REF!</v>
      </c>
    </row>
    <row r="30" spans="2:12" s="6" customFormat="1" ht="15" customHeight="1" x14ac:dyDescent="0.25">
      <c r="B30" s="15"/>
      <c r="C30" s="7"/>
      <c r="D30" s="7"/>
      <c r="E30" s="16"/>
      <c r="G30" s="38">
        <f t="shared" si="0"/>
        <v>0</v>
      </c>
    </row>
    <row r="31" spans="2:12" s="6" customFormat="1" ht="15" customHeight="1" x14ac:dyDescent="0.25">
      <c r="B31" s="15"/>
      <c r="C31" s="7" t="e">
        <f>#REF!</f>
        <v>#REF!</v>
      </c>
      <c r="D31" s="7"/>
      <c r="E31" s="16" t="e">
        <f>#REF!</f>
        <v>#REF!</v>
      </c>
      <c r="G31" s="38" t="e">
        <f t="shared" si="0"/>
        <v>#REF!</v>
      </c>
    </row>
    <row r="32" spans="2:12" s="6" customFormat="1" ht="15" customHeight="1" x14ac:dyDescent="0.25">
      <c r="B32" s="15"/>
      <c r="C32" s="7"/>
      <c r="D32" s="7"/>
      <c r="E32" s="16"/>
      <c r="G32" s="38">
        <f t="shared" si="0"/>
        <v>0</v>
      </c>
    </row>
    <row r="33" spans="2:7" s="6" customFormat="1" ht="15" customHeight="1" x14ac:dyDescent="0.25">
      <c r="B33" s="15"/>
      <c r="C33" s="7" t="e">
        <f>#REF!</f>
        <v>#REF!</v>
      </c>
      <c r="D33" s="7"/>
      <c r="E33" s="16" t="e">
        <f>#REF!</f>
        <v>#REF!</v>
      </c>
      <c r="G33" s="38" t="e">
        <f t="shared" si="0"/>
        <v>#REF!</v>
      </c>
    </row>
    <row r="34" spans="2:7" s="6" customFormat="1" ht="15" customHeight="1" x14ac:dyDescent="0.25">
      <c r="B34" s="15"/>
      <c r="C34" s="7"/>
      <c r="D34" s="7"/>
      <c r="E34" s="16"/>
      <c r="G34" s="38">
        <f t="shared" si="0"/>
        <v>0</v>
      </c>
    </row>
    <row r="35" spans="2:7" s="6" customFormat="1" ht="15" customHeight="1" x14ac:dyDescent="0.25">
      <c r="B35" s="15"/>
      <c r="C35" s="7" t="e">
        <f>#REF!</f>
        <v>#REF!</v>
      </c>
      <c r="D35" s="7"/>
      <c r="E35" s="16" t="e">
        <f>#REF!</f>
        <v>#REF!</v>
      </c>
      <c r="G35" s="38" t="e">
        <f t="shared" si="0"/>
        <v>#REF!</v>
      </c>
    </row>
    <row r="36" spans="2:7" s="6" customFormat="1" ht="15" customHeight="1" x14ac:dyDescent="0.25">
      <c r="B36" s="15"/>
      <c r="C36" s="7"/>
      <c r="D36" s="7"/>
      <c r="E36" s="16"/>
    </row>
    <row r="37" spans="2:7" s="6" customFormat="1" ht="15" customHeight="1" x14ac:dyDescent="0.25">
      <c r="B37" s="15"/>
      <c r="C37" s="7"/>
      <c r="D37" s="7"/>
      <c r="E37" s="16"/>
    </row>
    <row r="38" spans="2:7" s="6" customFormat="1" ht="15" customHeight="1" x14ac:dyDescent="0.25">
      <c r="B38" s="15"/>
      <c r="C38" s="7"/>
      <c r="D38" s="7"/>
      <c r="E38" s="16"/>
    </row>
    <row r="39" spans="2:7" s="6" customFormat="1" ht="15" customHeight="1" x14ac:dyDescent="0.25">
      <c r="B39" s="17"/>
      <c r="C39" s="18"/>
      <c r="D39" s="18"/>
      <c r="E39" s="19"/>
    </row>
    <row r="40" spans="2:7" s="7" customFormat="1" ht="15" customHeight="1" thickBot="1" x14ac:dyDescent="0.3">
      <c r="B40" s="20"/>
      <c r="C40" s="21" t="s">
        <v>10</v>
      </c>
      <c r="D40" s="21"/>
      <c r="E40" s="22" t="e">
        <f>SUM(E7:E38)</f>
        <v>#REF!</v>
      </c>
    </row>
    <row r="41" spans="2:7" s="6" customFormat="1" ht="15" customHeight="1" thickTop="1" x14ac:dyDescent="0.2">
      <c r="B41" s="23"/>
      <c r="E41" s="24"/>
    </row>
    <row r="42" spans="2:7" s="6" customFormat="1" ht="15" customHeight="1" x14ac:dyDescent="0.2">
      <c r="B42" s="25" t="s">
        <v>54</v>
      </c>
      <c r="C42" s="6" t="s">
        <v>53</v>
      </c>
      <c r="D42" s="26">
        <v>0.1</v>
      </c>
      <c r="E42" s="24" t="e">
        <f>+E40*$D42</f>
        <v>#REF!</v>
      </c>
    </row>
    <row r="43" spans="2:7" s="6" customFormat="1" ht="15" customHeight="1" x14ac:dyDescent="0.25">
      <c r="B43" s="23"/>
      <c r="E43" s="27"/>
    </row>
    <row r="44" spans="2:7" s="7" customFormat="1" ht="15" customHeight="1" thickBot="1" x14ac:dyDescent="0.3">
      <c r="B44" s="20"/>
      <c r="C44" s="21" t="s">
        <v>27</v>
      </c>
      <c r="D44" s="21"/>
      <c r="E44" s="22" t="e">
        <f>SUM(E40:E42)</f>
        <v>#REF!</v>
      </c>
    </row>
    <row r="45" spans="2:7" ht="15" thickTop="1" x14ac:dyDescent="0.2">
      <c r="B45" s="28"/>
      <c r="E45" s="30"/>
    </row>
    <row r="46" spans="2:7" s="6" customFormat="1" ht="15" customHeight="1" x14ac:dyDescent="0.2">
      <c r="B46" s="23"/>
      <c r="C46" s="6" t="s">
        <v>11</v>
      </c>
      <c r="D46" s="26">
        <v>0.22</v>
      </c>
      <c r="E46" s="24" t="e">
        <f>+E44*$D46</f>
        <v>#REF!</v>
      </c>
    </row>
    <row r="47" spans="2:7" s="6" customFormat="1" ht="15" customHeight="1" x14ac:dyDescent="0.25">
      <c r="B47" s="23"/>
      <c r="E47" s="27"/>
    </row>
    <row r="48" spans="2:7" s="7" customFormat="1" ht="15" customHeight="1" thickBot="1" x14ac:dyDescent="0.3">
      <c r="B48" s="31"/>
      <c r="C48" s="32" t="s">
        <v>12</v>
      </c>
      <c r="D48" s="32"/>
      <c r="E48" s="22" t="e">
        <f>SUM(E44:E46)</f>
        <v>#REF!</v>
      </c>
    </row>
    <row r="49" spans="3:3" ht="15" thickTop="1" x14ac:dyDescent="0.2"/>
    <row r="55" spans="3:3" ht="15" x14ac:dyDescent="0.25">
      <c r="C55" s="34"/>
    </row>
    <row r="56" spans="3:3" x14ac:dyDescent="0.2">
      <c r="C56" s="33"/>
    </row>
  </sheetData>
  <pageMargins left="0.70866141732283472" right="0.70866141732283472" top="0.74803149606299213" bottom="0.74803149606299213" header="0.31496062992125984" footer="0.31496062992125984"/>
  <pageSetup paperSize="9" scale="68" orientation="portrait" r:id="rId1"/>
  <headerFooter>
    <oddHeader>&amp;CUreditev ceste, izgradnja hodnika za pešce in
krožnega križišča na G2-102/1461 Logatec - priključek Logatec med 0,850 do km 1,587&amp;RRAZPIS 2020</oddHeader>
    <oddFooter>Stran &amp;P od &amp;N</oddFooter>
  </headerFooter>
  <colBreaks count="2" manualBreakCount="2">
    <brk id="5" max="12" man="1"/>
    <brk id="8"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F66E9F-00C3-4047-8726-B0D9B76142A6}">
  <sheetPr>
    <tabColor theme="0"/>
  </sheetPr>
  <dimension ref="B10:L40"/>
  <sheetViews>
    <sheetView view="pageBreakPreview" topLeftCell="B1" zoomScaleNormal="100" zoomScaleSheetLayoutView="100" workbookViewId="0">
      <selection activeCell="C15" sqref="C15"/>
    </sheetView>
  </sheetViews>
  <sheetFormatPr defaultRowHeight="14.25" x14ac:dyDescent="0.2"/>
  <cols>
    <col min="1" max="2" width="9.140625" style="193"/>
    <col min="3" max="3" width="90.5703125" style="193" customWidth="1"/>
    <col min="4" max="4" width="8.7109375" style="193" customWidth="1"/>
    <col min="5" max="5" width="17.85546875" style="198" customWidth="1"/>
    <col min="6" max="6" width="9.140625" style="193"/>
    <col min="7" max="7" width="13.140625" style="195" bestFit="1" customWidth="1"/>
    <col min="8" max="9" width="9.140625" style="195"/>
    <col min="10" max="11" width="9.140625" style="193"/>
    <col min="12" max="12" width="11.28515625" style="193" bestFit="1" customWidth="1"/>
    <col min="13" max="258" width="9.140625" style="193"/>
    <col min="259" max="259" width="50.5703125" style="193" customWidth="1"/>
    <col min="260" max="260" width="9.140625" style="193"/>
    <col min="261" max="261" width="13.85546875" style="193" customWidth="1"/>
    <col min="262" max="514" width="9.140625" style="193"/>
    <col min="515" max="515" width="50.5703125" style="193" customWidth="1"/>
    <col min="516" max="516" width="9.140625" style="193"/>
    <col min="517" max="517" width="13.85546875" style="193" customWidth="1"/>
    <col min="518" max="770" width="9.140625" style="193"/>
    <col min="771" max="771" width="50.5703125" style="193" customWidth="1"/>
    <col min="772" max="772" width="9.140625" style="193"/>
    <col min="773" max="773" width="13.85546875" style="193" customWidth="1"/>
    <col min="774" max="1026" width="9.140625" style="193"/>
    <col min="1027" max="1027" width="50.5703125" style="193" customWidth="1"/>
    <col min="1028" max="1028" width="9.140625" style="193"/>
    <col min="1029" max="1029" width="13.85546875" style="193" customWidth="1"/>
    <col min="1030" max="1282" width="9.140625" style="193"/>
    <col min="1283" max="1283" width="50.5703125" style="193" customWidth="1"/>
    <col min="1284" max="1284" width="9.140625" style="193"/>
    <col min="1285" max="1285" width="13.85546875" style="193" customWidth="1"/>
    <col min="1286" max="1538" width="9.140625" style="193"/>
    <col min="1539" max="1539" width="50.5703125" style="193" customWidth="1"/>
    <col min="1540" max="1540" width="9.140625" style="193"/>
    <col min="1541" max="1541" width="13.85546875" style="193" customWidth="1"/>
    <col min="1542" max="1794" width="9.140625" style="193"/>
    <col min="1795" max="1795" width="50.5703125" style="193" customWidth="1"/>
    <col min="1796" max="1796" width="9.140625" style="193"/>
    <col min="1797" max="1797" width="13.85546875" style="193" customWidth="1"/>
    <col min="1798" max="2050" width="9.140625" style="193"/>
    <col min="2051" max="2051" width="50.5703125" style="193" customWidth="1"/>
    <col min="2052" max="2052" width="9.140625" style="193"/>
    <col min="2053" max="2053" width="13.85546875" style="193" customWidth="1"/>
    <col min="2054" max="2306" width="9.140625" style="193"/>
    <col min="2307" max="2307" width="50.5703125" style="193" customWidth="1"/>
    <col min="2308" max="2308" width="9.140625" style="193"/>
    <col min="2309" max="2309" width="13.85546875" style="193" customWidth="1"/>
    <col min="2310" max="2562" width="9.140625" style="193"/>
    <col min="2563" max="2563" width="50.5703125" style="193" customWidth="1"/>
    <col min="2564" max="2564" width="9.140625" style="193"/>
    <col min="2565" max="2565" width="13.85546875" style="193" customWidth="1"/>
    <col min="2566" max="2818" width="9.140625" style="193"/>
    <col min="2819" max="2819" width="50.5703125" style="193" customWidth="1"/>
    <col min="2820" max="2820" width="9.140625" style="193"/>
    <col min="2821" max="2821" width="13.85546875" style="193" customWidth="1"/>
    <col min="2822" max="3074" width="9.140625" style="193"/>
    <col min="3075" max="3075" width="50.5703125" style="193" customWidth="1"/>
    <col min="3076" max="3076" width="9.140625" style="193"/>
    <col min="3077" max="3077" width="13.85546875" style="193" customWidth="1"/>
    <col min="3078" max="3330" width="9.140625" style="193"/>
    <col min="3331" max="3331" width="50.5703125" style="193" customWidth="1"/>
    <col min="3332" max="3332" width="9.140625" style="193"/>
    <col min="3333" max="3333" width="13.85546875" style="193" customWidth="1"/>
    <col min="3334" max="3586" width="9.140625" style="193"/>
    <col min="3587" max="3587" width="50.5703125" style="193" customWidth="1"/>
    <col min="3588" max="3588" width="9.140625" style="193"/>
    <col min="3589" max="3589" width="13.85546875" style="193" customWidth="1"/>
    <col min="3590" max="3842" width="9.140625" style="193"/>
    <col min="3843" max="3843" width="50.5703125" style="193" customWidth="1"/>
    <col min="3844" max="3844" width="9.140625" style="193"/>
    <col min="3845" max="3845" width="13.85546875" style="193" customWidth="1"/>
    <col min="3846" max="4098" width="9.140625" style="193"/>
    <col min="4099" max="4099" width="50.5703125" style="193" customWidth="1"/>
    <col min="4100" max="4100" width="9.140625" style="193"/>
    <col min="4101" max="4101" width="13.85546875" style="193" customWidth="1"/>
    <col min="4102" max="4354" width="9.140625" style="193"/>
    <col min="4355" max="4355" width="50.5703125" style="193" customWidth="1"/>
    <col min="4356" max="4356" width="9.140625" style="193"/>
    <col min="4357" max="4357" width="13.85546875" style="193" customWidth="1"/>
    <col min="4358" max="4610" width="9.140625" style="193"/>
    <col min="4611" max="4611" width="50.5703125" style="193" customWidth="1"/>
    <col min="4612" max="4612" width="9.140625" style="193"/>
    <col min="4613" max="4613" width="13.85546875" style="193" customWidth="1"/>
    <col min="4614" max="4866" width="9.140625" style="193"/>
    <col min="4867" max="4867" width="50.5703125" style="193" customWidth="1"/>
    <col min="4868" max="4868" width="9.140625" style="193"/>
    <col min="4869" max="4869" width="13.85546875" style="193" customWidth="1"/>
    <col min="4870" max="5122" width="9.140625" style="193"/>
    <col min="5123" max="5123" width="50.5703125" style="193" customWidth="1"/>
    <col min="5124" max="5124" width="9.140625" style="193"/>
    <col min="5125" max="5125" width="13.85546875" style="193" customWidth="1"/>
    <col min="5126" max="5378" width="9.140625" style="193"/>
    <col min="5379" max="5379" width="50.5703125" style="193" customWidth="1"/>
    <col min="5380" max="5380" width="9.140625" style="193"/>
    <col min="5381" max="5381" width="13.85546875" style="193" customWidth="1"/>
    <col min="5382" max="5634" width="9.140625" style="193"/>
    <col min="5635" max="5635" width="50.5703125" style="193" customWidth="1"/>
    <col min="5636" max="5636" width="9.140625" style="193"/>
    <col min="5637" max="5637" width="13.85546875" style="193" customWidth="1"/>
    <col min="5638" max="5890" width="9.140625" style="193"/>
    <col min="5891" max="5891" width="50.5703125" style="193" customWidth="1"/>
    <col min="5892" max="5892" width="9.140625" style="193"/>
    <col min="5893" max="5893" width="13.85546875" style="193" customWidth="1"/>
    <col min="5894" max="6146" width="9.140625" style="193"/>
    <col min="6147" max="6147" width="50.5703125" style="193" customWidth="1"/>
    <col min="6148" max="6148" width="9.140625" style="193"/>
    <col min="6149" max="6149" width="13.85546875" style="193" customWidth="1"/>
    <col min="6150" max="6402" width="9.140625" style="193"/>
    <col min="6403" max="6403" width="50.5703125" style="193" customWidth="1"/>
    <col min="6404" max="6404" width="9.140625" style="193"/>
    <col min="6405" max="6405" width="13.85546875" style="193" customWidth="1"/>
    <col min="6406" max="6658" width="9.140625" style="193"/>
    <col min="6659" max="6659" width="50.5703125" style="193" customWidth="1"/>
    <col min="6660" max="6660" width="9.140625" style="193"/>
    <col min="6661" max="6661" width="13.85546875" style="193" customWidth="1"/>
    <col min="6662" max="6914" width="9.140625" style="193"/>
    <col min="6915" max="6915" width="50.5703125" style="193" customWidth="1"/>
    <col min="6916" max="6916" width="9.140625" style="193"/>
    <col min="6917" max="6917" width="13.85546875" style="193" customWidth="1"/>
    <col min="6918" max="7170" width="9.140625" style="193"/>
    <col min="7171" max="7171" width="50.5703125" style="193" customWidth="1"/>
    <col min="7172" max="7172" width="9.140625" style="193"/>
    <col min="7173" max="7173" width="13.85546875" style="193" customWidth="1"/>
    <col min="7174" max="7426" width="9.140625" style="193"/>
    <col min="7427" max="7427" width="50.5703125" style="193" customWidth="1"/>
    <col min="7428" max="7428" width="9.140625" style="193"/>
    <col min="7429" max="7429" width="13.85546875" style="193" customWidth="1"/>
    <col min="7430" max="7682" width="9.140625" style="193"/>
    <col min="7683" max="7683" width="50.5703125" style="193" customWidth="1"/>
    <col min="7684" max="7684" width="9.140625" style="193"/>
    <col min="7685" max="7685" width="13.85546875" style="193" customWidth="1"/>
    <col min="7686" max="7938" width="9.140625" style="193"/>
    <col min="7939" max="7939" width="50.5703125" style="193" customWidth="1"/>
    <col min="7940" max="7940" width="9.140625" style="193"/>
    <col min="7941" max="7941" width="13.85546875" style="193" customWidth="1"/>
    <col min="7942" max="8194" width="9.140625" style="193"/>
    <col min="8195" max="8195" width="50.5703125" style="193" customWidth="1"/>
    <col min="8196" max="8196" width="9.140625" style="193"/>
    <col min="8197" max="8197" width="13.85546875" style="193" customWidth="1"/>
    <col min="8198" max="8450" width="9.140625" style="193"/>
    <col min="8451" max="8451" width="50.5703125" style="193" customWidth="1"/>
    <col min="8452" max="8452" width="9.140625" style="193"/>
    <col min="8453" max="8453" width="13.85546875" style="193" customWidth="1"/>
    <col min="8454" max="8706" width="9.140625" style="193"/>
    <col min="8707" max="8707" width="50.5703125" style="193" customWidth="1"/>
    <col min="8708" max="8708" width="9.140625" style="193"/>
    <col min="8709" max="8709" width="13.85546875" style="193" customWidth="1"/>
    <col min="8710" max="8962" width="9.140625" style="193"/>
    <col min="8963" max="8963" width="50.5703125" style="193" customWidth="1"/>
    <col min="8964" max="8964" width="9.140625" style="193"/>
    <col min="8965" max="8965" width="13.85546875" style="193" customWidth="1"/>
    <col min="8966" max="9218" width="9.140625" style="193"/>
    <col min="9219" max="9219" width="50.5703125" style="193" customWidth="1"/>
    <col min="9220" max="9220" width="9.140625" style="193"/>
    <col min="9221" max="9221" width="13.85546875" style="193" customWidth="1"/>
    <col min="9222" max="9474" width="9.140625" style="193"/>
    <col min="9475" max="9475" width="50.5703125" style="193" customWidth="1"/>
    <col min="9476" max="9476" width="9.140625" style="193"/>
    <col min="9477" max="9477" width="13.85546875" style="193" customWidth="1"/>
    <col min="9478" max="9730" width="9.140625" style="193"/>
    <col min="9731" max="9731" width="50.5703125" style="193" customWidth="1"/>
    <col min="9732" max="9732" width="9.140625" style="193"/>
    <col min="9733" max="9733" width="13.85546875" style="193" customWidth="1"/>
    <col min="9734" max="9986" width="9.140625" style="193"/>
    <col min="9987" max="9987" width="50.5703125" style="193" customWidth="1"/>
    <col min="9988" max="9988" width="9.140625" style="193"/>
    <col min="9989" max="9989" width="13.85546875" style="193" customWidth="1"/>
    <col min="9990" max="10242" width="9.140625" style="193"/>
    <col min="10243" max="10243" width="50.5703125" style="193" customWidth="1"/>
    <col min="10244" max="10244" width="9.140625" style="193"/>
    <col min="10245" max="10245" width="13.85546875" style="193" customWidth="1"/>
    <col min="10246" max="10498" width="9.140625" style="193"/>
    <col min="10499" max="10499" width="50.5703125" style="193" customWidth="1"/>
    <col min="10500" max="10500" width="9.140625" style="193"/>
    <col min="10501" max="10501" width="13.85546875" style="193" customWidth="1"/>
    <col min="10502" max="10754" width="9.140625" style="193"/>
    <col min="10755" max="10755" width="50.5703125" style="193" customWidth="1"/>
    <col min="10756" max="10756" width="9.140625" style="193"/>
    <col min="10757" max="10757" width="13.85546875" style="193" customWidth="1"/>
    <col min="10758" max="11010" width="9.140625" style="193"/>
    <col min="11011" max="11011" width="50.5703125" style="193" customWidth="1"/>
    <col min="11012" max="11012" width="9.140625" style="193"/>
    <col min="11013" max="11013" width="13.85546875" style="193" customWidth="1"/>
    <col min="11014" max="11266" width="9.140625" style="193"/>
    <col min="11267" max="11267" width="50.5703125" style="193" customWidth="1"/>
    <col min="11268" max="11268" width="9.140625" style="193"/>
    <col min="11269" max="11269" width="13.85546875" style="193" customWidth="1"/>
    <col min="11270" max="11522" width="9.140625" style="193"/>
    <col min="11523" max="11523" width="50.5703125" style="193" customWidth="1"/>
    <col min="11524" max="11524" width="9.140625" style="193"/>
    <col min="11525" max="11525" width="13.85546875" style="193" customWidth="1"/>
    <col min="11526" max="11778" width="9.140625" style="193"/>
    <col min="11779" max="11779" width="50.5703125" style="193" customWidth="1"/>
    <col min="11780" max="11780" width="9.140625" style="193"/>
    <col min="11781" max="11781" width="13.85546875" style="193" customWidth="1"/>
    <col min="11782" max="12034" width="9.140625" style="193"/>
    <col min="12035" max="12035" width="50.5703125" style="193" customWidth="1"/>
    <col min="12036" max="12036" width="9.140625" style="193"/>
    <col min="12037" max="12037" width="13.85546875" style="193" customWidth="1"/>
    <col min="12038" max="12290" width="9.140625" style="193"/>
    <col min="12291" max="12291" width="50.5703125" style="193" customWidth="1"/>
    <col min="12292" max="12292" width="9.140625" style="193"/>
    <col min="12293" max="12293" width="13.85546875" style="193" customWidth="1"/>
    <col min="12294" max="12546" width="9.140625" style="193"/>
    <col min="12547" max="12547" width="50.5703125" style="193" customWidth="1"/>
    <col min="12548" max="12548" width="9.140625" style="193"/>
    <col min="12549" max="12549" width="13.85546875" style="193" customWidth="1"/>
    <col min="12550" max="12802" width="9.140625" style="193"/>
    <col min="12803" max="12803" width="50.5703125" style="193" customWidth="1"/>
    <col min="12804" max="12804" width="9.140625" style="193"/>
    <col min="12805" max="12805" width="13.85546875" style="193" customWidth="1"/>
    <col min="12806" max="13058" width="9.140625" style="193"/>
    <col min="13059" max="13059" width="50.5703125" style="193" customWidth="1"/>
    <col min="13060" max="13060" width="9.140625" style="193"/>
    <col min="13061" max="13061" width="13.85546875" style="193" customWidth="1"/>
    <col min="13062" max="13314" width="9.140625" style="193"/>
    <col min="13315" max="13315" width="50.5703125" style="193" customWidth="1"/>
    <col min="13316" max="13316" width="9.140625" style="193"/>
    <col min="13317" max="13317" width="13.85546875" style="193" customWidth="1"/>
    <col min="13318" max="13570" width="9.140625" style="193"/>
    <col min="13571" max="13571" width="50.5703125" style="193" customWidth="1"/>
    <col min="13572" max="13572" width="9.140625" style="193"/>
    <col min="13573" max="13573" width="13.85546875" style="193" customWidth="1"/>
    <col min="13574" max="13826" width="9.140625" style="193"/>
    <col min="13827" max="13827" width="50.5703125" style="193" customWidth="1"/>
    <col min="13828" max="13828" width="9.140625" style="193"/>
    <col min="13829" max="13829" width="13.85546875" style="193" customWidth="1"/>
    <col min="13830" max="14082" width="9.140625" style="193"/>
    <col min="14083" max="14083" width="50.5703125" style="193" customWidth="1"/>
    <col min="14084" max="14084" width="9.140625" style="193"/>
    <col min="14085" max="14085" width="13.85546875" style="193" customWidth="1"/>
    <col min="14086" max="14338" width="9.140625" style="193"/>
    <col min="14339" max="14339" width="50.5703125" style="193" customWidth="1"/>
    <col min="14340" max="14340" width="9.140625" style="193"/>
    <col min="14341" max="14341" width="13.85546875" style="193" customWidth="1"/>
    <col min="14342" max="14594" width="9.140625" style="193"/>
    <col min="14595" max="14595" width="50.5703125" style="193" customWidth="1"/>
    <col min="14596" max="14596" width="9.140625" style="193"/>
    <col min="14597" max="14597" width="13.85546875" style="193" customWidth="1"/>
    <col min="14598" max="14850" width="9.140625" style="193"/>
    <col min="14851" max="14851" width="50.5703125" style="193" customWidth="1"/>
    <col min="14852" max="14852" width="9.140625" style="193"/>
    <col min="14853" max="14853" width="13.85546875" style="193" customWidth="1"/>
    <col min="14854" max="15106" width="9.140625" style="193"/>
    <col min="15107" max="15107" width="50.5703125" style="193" customWidth="1"/>
    <col min="15108" max="15108" width="9.140625" style="193"/>
    <col min="15109" max="15109" width="13.85546875" style="193" customWidth="1"/>
    <col min="15110" max="15362" width="9.140625" style="193"/>
    <col min="15363" max="15363" width="50.5703125" style="193" customWidth="1"/>
    <col min="15364" max="15364" width="9.140625" style="193"/>
    <col min="15365" max="15365" width="13.85546875" style="193" customWidth="1"/>
    <col min="15366" max="15618" width="9.140625" style="193"/>
    <col min="15619" max="15619" width="50.5703125" style="193" customWidth="1"/>
    <col min="15620" max="15620" width="9.140625" style="193"/>
    <col min="15621" max="15621" width="13.85546875" style="193" customWidth="1"/>
    <col min="15622" max="15874" width="9.140625" style="193"/>
    <col min="15875" max="15875" width="50.5703125" style="193" customWidth="1"/>
    <col min="15876" max="15876" width="9.140625" style="193"/>
    <col min="15877" max="15877" width="13.85546875" style="193" customWidth="1"/>
    <col min="15878" max="16130" width="9.140625" style="193"/>
    <col min="16131" max="16131" width="50.5703125" style="193" customWidth="1"/>
    <col min="16132" max="16132" width="9.140625" style="193"/>
    <col min="16133" max="16133" width="13.85546875" style="193" customWidth="1"/>
    <col min="16134" max="16384" width="9.140625" style="193"/>
  </cols>
  <sheetData>
    <row r="10" spans="2:12" s="162" customFormat="1" ht="18" x14ac:dyDescent="0.2">
      <c r="B10" s="159" t="s">
        <v>9</v>
      </c>
      <c r="C10" s="160"/>
      <c r="D10" s="160"/>
      <c r="E10" s="161"/>
      <c r="G10" s="163"/>
      <c r="H10" s="163"/>
      <c r="I10" s="163"/>
    </row>
    <row r="11" spans="2:12" s="162" customFormat="1" ht="15" x14ac:dyDescent="0.25">
      <c r="B11" s="164"/>
      <c r="E11" s="165"/>
      <c r="G11" s="163"/>
      <c r="H11" s="163"/>
      <c r="I11" s="163"/>
    </row>
    <row r="12" spans="2:12" s="167" customFormat="1" ht="15" x14ac:dyDescent="0.25">
      <c r="B12" s="166" t="s">
        <v>13</v>
      </c>
      <c r="E12" s="168"/>
      <c r="G12" s="169"/>
      <c r="H12" s="169"/>
      <c r="I12" s="169"/>
    </row>
    <row r="13" spans="2:12" s="167" customFormat="1" ht="15.75" customHeight="1" x14ac:dyDescent="0.25">
      <c r="B13" s="170"/>
      <c r="C13" s="171"/>
      <c r="D13" s="171"/>
      <c r="E13" s="172"/>
      <c r="G13" s="169"/>
      <c r="H13" s="169"/>
      <c r="I13" s="169"/>
    </row>
    <row r="14" spans="2:12" s="162" customFormat="1" ht="15" customHeight="1" x14ac:dyDescent="0.25">
      <c r="B14" s="173" t="str">
        <f>+KROŽIŠČE!B1</f>
        <v>I.</v>
      </c>
      <c r="C14" s="174" t="str">
        <f ca="1">+KROŽIŠČE!C1</f>
        <v>KROŽIŠČE</v>
      </c>
      <c r="D14" s="175"/>
      <c r="E14" s="176">
        <f>+KROŽIŠČE!H14</f>
        <v>0</v>
      </c>
      <c r="G14" s="177"/>
      <c r="H14" s="163"/>
      <c r="I14" s="163"/>
      <c r="L14" s="178"/>
    </row>
    <row r="15" spans="2:12" s="162" customFormat="1" ht="15" customHeight="1" x14ac:dyDescent="0.25">
      <c r="B15" s="173"/>
      <c r="C15" s="174"/>
      <c r="D15" s="175"/>
      <c r="E15" s="179"/>
      <c r="G15" s="177"/>
      <c r="H15" s="163"/>
      <c r="I15" s="163"/>
    </row>
    <row r="16" spans="2:12" s="162" customFormat="1" ht="15" customHeight="1" x14ac:dyDescent="0.25">
      <c r="B16" s="173" t="str">
        <f>'METEORNA KANALIZACIJA'!B1</f>
        <v>II.</v>
      </c>
      <c r="C16" s="174" t="str">
        <f ca="1">'METEORNA KANALIZACIJA'!C1</f>
        <v>METEORNA KANALIZACIJA</v>
      </c>
      <c r="D16" s="175"/>
      <c r="E16" s="176">
        <f>'METEORNA KANALIZACIJA'!H12</f>
        <v>0</v>
      </c>
      <c r="G16" s="177"/>
      <c r="H16" s="163"/>
      <c r="I16" s="163"/>
      <c r="L16" s="178"/>
    </row>
    <row r="17" spans="2:12" s="162" customFormat="1" ht="15" customHeight="1" x14ac:dyDescent="0.25">
      <c r="B17" s="173"/>
      <c r="C17" s="174"/>
      <c r="D17" s="175"/>
      <c r="E17" s="179"/>
      <c r="G17" s="177"/>
      <c r="H17" s="163"/>
      <c r="I17" s="163"/>
    </row>
    <row r="18" spans="2:12" s="162" customFormat="1" ht="15" customHeight="1" x14ac:dyDescent="0.25">
      <c r="B18" s="173" t="str">
        <f>'ELEKTRO DELA'!B1</f>
        <v>III.</v>
      </c>
      <c r="C18" s="174" t="str">
        <f ca="1">'ELEKTRO DELA'!C1</f>
        <v>ELEKTRO DELA</v>
      </c>
      <c r="D18" s="175"/>
      <c r="E18" s="176">
        <f>'ELEKTRO DELA'!H14</f>
        <v>0</v>
      </c>
      <c r="G18" s="177"/>
      <c r="H18" s="163"/>
      <c r="I18" s="163"/>
      <c r="L18" s="178"/>
    </row>
    <row r="19" spans="2:12" s="162" customFormat="1" ht="15" customHeight="1" x14ac:dyDescent="0.25">
      <c r="B19" s="173"/>
      <c r="C19" s="174"/>
      <c r="D19" s="175"/>
      <c r="E19" s="179"/>
      <c r="G19" s="177"/>
      <c r="H19" s="163"/>
      <c r="I19" s="163"/>
    </row>
    <row r="20" spans="2:12" s="162" customFormat="1" ht="15" customHeight="1" x14ac:dyDescent="0.25">
      <c r="B20" s="173" t="str">
        <f>VODOVOD!B1</f>
        <v>IV.</v>
      </c>
      <c r="C20" s="174" t="str">
        <f ca="1">VODOVOD!C1</f>
        <v>VODOVOD</v>
      </c>
      <c r="D20" s="175"/>
      <c r="E20" s="176">
        <f>VODOVOD!H12</f>
        <v>0</v>
      </c>
      <c r="G20" s="177"/>
      <c r="H20" s="163"/>
      <c r="I20" s="163"/>
      <c r="L20" s="178"/>
    </row>
    <row r="21" spans="2:12" s="162" customFormat="1" ht="15" customHeight="1" x14ac:dyDescent="0.25">
      <c r="B21" s="173"/>
      <c r="C21" s="174"/>
      <c r="D21" s="175"/>
      <c r="E21" s="179"/>
      <c r="G21" s="177"/>
      <c r="H21" s="163"/>
      <c r="I21" s="163"/>
    </row>
    <row r="22" spans="2:12" s="162" customFormat="1" ht="15" customHeight="1" x14ac:dyDescent="0.25">
      <c r="B22" s="173" t="str">
        <f>'OSTALA DELA IN STORITVE'!B1</f>
        <v>V.</v>
      </c>
      <c r="C22" s="174" t="str">
        <f ca="1">'OSTALA DELA IN STORITVE'!C1</f>
        <v>OSTALA DELA IN STORITVE</v>
      </c>
      <c r="D22" s="175"/>
      <c r="E22" s="176">
        <f>'OSTALA DELA IN STORITVE'!H8</f>
        <v>18200</v>
      </c>
      <c r="G22" s="177"/>
      <c r="H22" s="163"/>
      <c r="I22" s="163"/>
      <c r="L22" s="178"/>
    </row>
    <row r="23" spans="2:12" s="162" customFormat="1" ht="15" customHeight="1" x14ac:dyDescent="0.25">
      <c r="B23" s="180"/>
      <c r="C23" s="181"/>
      <c r="D23" s="181"/>
      <c r="E23" s="182"/>
      <c r="G23" s="163"/>
      <c r="H23" s="163"/>
      <c r="I23" s="163"/>
    </row>
    <row r="24" spans="2:12" s="164" customFormat="1" ht="15" customHeight="1" thickBot="1" x14ac:dyDescent="0.3">
      <c r="B24" s="183"/>
      <c r="C24" s="184" t="s">
        <v>10</v>
      </c>
      <c r="D24" s="184"/>
      <c r="E24" s="185">
        <f>SUM(E14:E22)</f>
        <v>18200</v>
      </c>
      <c r="G24" s="175"/>
      <c r="H24" s="175"/>
      <c r="I24" s="175"/>
    </row>
    <row r="25" spans="2:12" s="162" customFormat="1" ht="15" customHeight="1" thickTop="1" x14ac:dyDescent="0.2">
      <c r="B25" s="186"/>
      <c r="E25" s="187"/>
      <c r="G25" s="163"/>
      <c r="H25" s="163"/>
      <c r="I25" s="163"/>
    </row>
    <row r="26" spans="2:12" s="162" customFormat="1" ht="15" customHeight="1" x14ac:dyDescent="0.2">
      <c r="B26" s="186" t="s">
        <v>446</v>
      </c>
      <c r="C26" s="162" t="s">
        <v>445</v>
      </c>
      <c r="D26" s="188">
        <v>0.1</v>
      </c>
      <c r="E26" s="187">
        <f>+E24*$D26</f>
        <v>1820</v>
      </c>
      <c r="G26" s="163"/>
      <c r="H26" s="163"/>
      <c r="I26" s="163"/>
    </row>
    <row r="27" spans="2:12" s="162" customFormat="1" ht="15" customHeight="1" x14ac:dyDescent="0.25">
      <c r="B27" s="186"/>
      <c r="E27" s="189"/>
      <c r="G27" s="163"/>
      <c r="H27" s="163"/>
      <c r="I27" s="163"/>
    </row>
    <row r="28" spans="2:12" s="164" customFormat="1" ht="15" customHeight="1" thickBot="1" x14ac:dyDescent="0.3">
      <c r="B28" s="190"/>
      <c r="C28" s="184" t="s">
        <v>27</v>
      </c>
      <c r="D28" s="184"/>
      <c r="E28" s="185">
        <f>SUM(E24:E26)</f>
        <v>20020</v>
      </c>
      <c r="G28" s="191"/>
      <c r="H28" s="175"/>
      <c r="I28" s="175"/>
    </row>
    <row r="29" spans="2:12" ht="15" thickTop="1" x14ac:dyDescent="0.2">
      <c r="B29" s="192"/>
      <c r="E29" s="194"/>
    </row>
    <row r="30" spans="2:12" s="162" customFormat="1" ht="15" customHeight="1" x14ac:dyDescent="0.2">
      <c r="B30" s="196"/>
      <c r="C30" s="162" t="s">
        <v>11</v>
      </c>
      <c r="D30" s="188">
        <v>0.22</v>
      </c>
      <c r="E30" s="187">
        <f>+E28*$D30</f>
        <v>4404.3999999999996</v>
      </c>
      <c r="G30" s="177"/>
      <c r="H30" s="163"/>
      <c r="I30" s="163"/>
    </row>
    <row r="31" spans="2:12" s="162" customFormat="1" ht="15" customHeight="1" x14ac:dyDescent="0.25">
      <c r="B31" s="196"/>
      <c r="E31" s="189"/>
      <c r="G31" s="163"/>
      <c r="H31" s="163"/>
      <c r="I31" s="163"/>
    </row>
    <row r="32" spans="2:12" s="164" customFormat="1" ht="15" customHeight="1" thickBot="1" x14ac:dyDescent="0.3">
      <c r="B32" s="190"/>
      <c r="C32" s="184" t="s">
        <v>12</v>
      </c>
      <c r="D32" s="184"/>
      <c r="E32" s="197">
        <f>SUM(E28:E30)</f>
        <v>24424.400000000001</v>
      </c>
      <c r="G32" s="191"/>
      <c r="H32" s="175"/>
      <c r="I32" s="175"/>
    </row>
    <row r="33" spans="3:3" ht="15" thickTop="1" x14ac:dyDescent="0.2"/>
    <row r="39" spans="3:3" ht="15" x14ac:dyDescent="0.25">
      <c r="C39" s="199"/>
    </row>
    <row r="40" spans="3:3" x14ac:dyDescent="0.2">
      <c r="C40" s="198"/>
    </row>
  </sheetData>
  <pageMargins left="0.70866141732283472" right="0.70866141732283472" top="0.74803149606299213" bottom="0.74803149606299213" header="0.31496062992125984" footer="0.31496062992125984"/>
  <pageSetup paperSize="9" scale="68" orientation="portrait" r:id="rId1"/>
  <headerFooter>
    <oddHeader xml:space="preserve">&amp;CUreditev krožnega križišča na območju ceste A3, odsek 0372 Kamionska cesta
Fernetiči od km 0+675 do km 0+860&amp;RRAZPIS 2021
</oddHeader>
    <oddFooter>Stran &amp;P od &amp;N</oddFooter>
  </headerFooter>
  <colBreaks count="2" manualBreakCount="2">
    <brk id="5" max="12" man="1"/>
    <brk id="8"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sheetPr>
  <dimension ref="B2:I48"/>
  <sheetViews>
    <sheetView view="pageBreakPreview" zoomScale="85" zoomScaleNormal="100" zoomScaleSheetLayoutView="85" workbookViewId="0">
      <selection activeCell="J11" sqref="J11"/>
    </sheetView>
  </sheetViews>
  <sheetFormatPr defaultRowHeight="14.25" x14ac:dyDescent="0.2"/>
  <cols>
    <col min="1" max="1" width="9.140625" style="109"/>
    <col min="2" max="2" width="14.28515625" style="109" customWidth="1"/>
    <col min="3" max="3" width="9.7109375" style="109" bestFit="1" customWidth="1"/>
    <col min="4" max="4" width="69.140625" style="109" customWidth="1"/>
    <col min="5" max="5" width="9.140625" style="109"/>
    <col min="6" max="6" width="7.85546875" style="109" customWidth="1"/>
    <col min="7" max="7" width="10.42578125" style="109" bestFit="1" customWidth="1"/>
    <col min="8" max="257" width="9.140625" style="109"/>
    <col min="258" max="258" width="10.42578125" style="109" customWidth="1"/>
    <col min="259" max="259" width="9.140625" style="109"/>
    <col min="260" max="260" width="44" style="109" customWidth="1"/>
    <col min="261" max="261" width="9.140625" style="109"/>
    <col min="262" max="262" width="7.85546875" style="109" customWidth="1"/>
    <col min="263" max="513" width="9.140625" style="109"/>
    <col min="514" max="514" width="10.42578125" style="109" customWidth="1"/>
    <col min="515" max="515" width="9.140625" style="109"/>
    <col min="516" max="516" width="44" style="109" customWidth="1"/>
    <col min="517" max="517" width="9.140625" style="109"/>
    <col min="518" max="518" width="7.85546875" style="109" customWidth="1"/>
    <col min="519" max="769" width="9.140625" style="109"/>
    <col min="770" max="770" width="10.42578125" style="109" customWidth="1"/>
    <col min="771" max="771" width="9.140625" style="109"/>
    <col min="772" max="772" width="44" style="109" customWidth="1"/>
    <col min="773" max="773" width="9.140625" style="109"/>
    <col min="774" max="774" width="7.85546875" style="109" customWidth="1"/>
    <col min="775" max="1025" width="9.140625" style="109"/>
    <col min="1026" max="1026" width="10.42578125" style="109" customWidth="1"/>
    <col min="1027" max="1027" width="9.140625" style="109"/>
    <col min="1028" max="1028" width="44" style="109" customWidth="1"/>
    <col min="1029" max="1029" width="9.140625" style="109"/>
    <col min="1030" max="1030" width="7.85546875" style="109" customWidth="1"/>
    <col min="1031" max="1281" width="9.140625" style="109"/>
    <col min="1282" max="1282" width="10.42578125" style="109" customWidth="1"/>
    <col min="1283" max="1283" width="9.140625" style="109"/>
    <col min="1284" max="1284" width="44" style="109" customWidth="1"/>
    <col min="1285" max="1285" width="9.140625" style="109"/>
    <col min="1286" max="1286" width="7.85546875" style="109" customWidth="1"/>
    <col min="1287" max="1537" width="9.140625" style="109"/>
    <col min="1538" max="1538" width="10.42578125" style="109" customWidth="1"/>
    <col min="1539" max="1539" width="9.140625" style="109"/>
    <col min="1540" max="1540" width="44" style="109" customWidth="1"/>
    <col min="1541" max="1541" width="9.140625" style="109"/>
    <col min="1542" max="1542" width="7.85546875" style="109" customWidth="1"/>
    <col min="1543" max="1793" width="9.140625" style="109"/>
    <col min="1794" max="1794" width="10.42578125" style="109" customWidth="1"/>
    <col min="1795" max="1795" width="9.140625" style="109"/>
    <col min="1796" max="1796" width="44" style="109" customWidth="1"/>
    <col min="1797" max="1797" width="9.140625" style="109"/>
    <col min="1798" max="1798" width="7.85546875" style="109" customWidth="1"/>
    <col min="1799" max="2049" width="9.140625" style="109"/>
    <col min="2050" max="2050" width="10.42578125" style="109" customWidth="1"/>
    <col min="2051" max="2051" width="9.140625" style="109"/>
    <col min="2052" max="2052" width="44" style="109" customWidth="1"/>
    <col min="2053" max="2053" width="9.140625" style="109"/>
    <col min="2054" max="2054" width="7.85546875" style="109" customWidth="1"/>
    <col min="2055" max="2305" width="9.140625" style="109"/>
    <col min="2306" max="2306" width="10.42578125" style="109" customWidth="1"/>
    <col min="2307" max="2307" width="9.140625" style="109"/>
    <col min="2308" max="2308" width="44" style="109" customWidth="1"/>
    <col min="2309" max="2309" width="9.140625" style="109"/>
    <col min="2310" max="2310" width="7.85546875" style="109" customWidth="1"/>
    <col min="2311" max="2561" width="9.140625" style="109"/>
    <col min="2562" max="2562" width="10.42578125" style="109" customWidth="1"/>
    <col min="2563" max="2563" width="9.140625" style="109"/>
    <col min="2564" max="2564" width="44" style="109" customWidth="1"/>
    <col min="2565" max="2565" width="9.140625" style="109"/>
    <col min="2566" max="2566" width="7.85546875" style="109" customWidth="1"/>
    <col min="2567" max="2817" width="9.140625" style="109"/>
    <col min="2818" max="2818" width="10.42578125" style="109" customWidth="1"/>
    <col min="2819" max="2819" width="9.140625" style="109"/>
    <col min="2820" max="2820" width="44" style="109" customWidth="1"/>
    <col min="2821" max="2821" width="9.140625" style="109"/>
    <col min="2822" max="2822" width="7.85546875" style="109" customWidth="1"/>
    <col min="2823" max="3073" width="9.140625" style="109"/>
    <col min="3074" max="3074" width="10.42578125" style="109" customWidth="1"/>
    <col min="3075" max="3075" width="9.140625" style="109"/>
    <col min="3076" max="3076" width="44" style="109" customWidth="1"/>
    <col min="3077" max="3077" width="9.140625" style="109"/>
    <col min="3078" max="3078" width="7.85546875" style="109" customWidth="1"/>
    <col min="3079" max="3329" width="9.140625" style="109"/>
    <col min="3330" max="3330" width="10.42578125" style="109" customWidth="1"/>
    <col min="3331" max="3331" width="9.140625" style="109"/>
    <col min="3332" max="3332" width="44" style="109" customWidth="1"/>
    <col min="3333" max="3333" width="9.140625" style="109"/>
    <col min="3334" max="3334" width="7.85546875" style="109" customWidth="1"/>
    <col min="3335" max="3585" width="9.140625" style="109"/>
    <col min="3586" max="3586" width="10.42578125" style="109" customWidth="1"/>
    <col min="3587" max="3587" width="9.140625" style="109"/>
    <col min="3588" max="3588" width="44" style="109" customWidth="1"/>
    <col min="3589" max="3589" width="9.140625" style="109"/>
    <col min="3590" max="3590" width="7.85546875" style="109" customWidth="1"/>
    <col min="3591" max="3841" width="9.140625" style="109"/>
    <col min="3842" max="3842" width="10.42578125" style="109" customWidth="1"/>
    <col min="3843" max="3843" width="9.140625" style="109"/>
    <col min="3844" max="3844" width="44" style="109" customWidth="1"/>
    <col min="3845" max="3845" width="9.140625" style="109"/>
    <col min="3846" max="3846" width="7.85546875" style="109" customWidth="1"/>
    <col min="3847" max="4097" width="9.140625" style="109"/>
    <col min="4098" max="4098" width="10.42578125" style="109" customWidth="1"/>
    <col min="4099" max="4099" width="9.140625" style="109"/>
    <col min="4100" max="4100" width="44" style="109" customWidth="1"/>
    <col min="4101" max="4101" width="9.140625" style="109"/>
    <col min="4102" max="4102" width="7.85546875" style="109" customWidth="1"/>
    <col min="4103" max="4353" width="9.140625" style="109"/>
    <col min="4354" max="4354" width="10.42578125" style="109" customWidth="1"/>
    <col min="4355" max="4355" width="9.140625" style="109"/>
    <col min="4356" max="4356" width="44" style="109" customWidth="1"/>
    <col min="4357" max="4357" width="9.140625" style="109"/>
    <col min="4358" max="4358" width="7.85546875" style="109" customWidth="1"/>
    <col min="4359" max="4609" width="9.140625" style="109"/>
    <col min="4610" max="4610" width="10.42578125" style="109" customWidth="1"/>
    <col min="4611" max="4611" width="9.140625" style="109"/>
    <col min="4612" max="4612" width="44" style="109" customWidth="1"/>
    <col min="4613" max="4613" width="9.140625" style="109"/>
    <col min="4614" max="4614" width="7.85546875" style="109" customWidth="1"/>
    <col min="4615" max="4865" width="9.140625" style="109"/>
    <col min="4866" max="4866" width="10.42578125" style="109" customWidth="1"/>
    <col min="4867" max="4867" width="9.140625" style="109"/>
    <col min="4868" max="4868" width="44" style="109" customWidth="1"/>
    <col min="4869" max="4869" width="9.140625" style="109"/>
    <col min="4870" max="4870" width="7.85546875" style="109" customWidth="1"/>
    <col min="4871" max="5121" width="9.140625" style="109"/>
    <col min="5122" max="5122" width="10.42578125" style="109" customWidth="1"/>
    <col min="5123" max="5123" width="9.140625" style="109"/>
    <col min="5124" max="5124" width="44" style="109" customWidth="1"/>
    <col min="5125" max="5125" width="9.140625" style="109"/>
    <col min="5126" max="5126" width="7.85546875" style="109" customWidth="1"/>
    <col min="5127" max="5377" width="9.140625" style="109"/>
    <col min="5378" max="5378" width="10.42578125" style="109" customWidth="1"/>
    <col min="5379" max="5379" width="9.140625" style="109"/>
    <col min="5380" max="5380" width="44" style="109" customWidth="1"/>
    <col min="5381" max="5381" width="9.140625" style="109"/>
    <col min="5382" max="5382" width="7.85546875" style="109" customWidth="1"/>
    <col min="5383" max="5633" width="9.140625" style="109"/>
    <col min="5634" max="5634" width="10.42578125" style="109" customWidth="1"/>
    <col min="5635" max="5635" width="9.140625" style="109"/>
    <col min="5636" max="5636" width="44" style="109" customWidth="1"/>
    <col min="5637" max="5637" width="9.140625" style="109"/>
    <col min="5638" max="5638" width="7.85546875" style="109" customWidth="1"/>
    <col min="5639" max="5889" width="9.140625" style="109"/>
    <col min="5890" max="5890" width="10.42578125" style="109" customWidth="1"/>
    <col min="5891" max="5891" width="9.140625" style="109"/>
    <col min="5892" max="5892" width="44" style="109" customWidth="1"/>
    <col min="5893" max="5893" width="9.140625" style="109"/>
    <col min="5894" max="5894" width="7.85546875" style="109" customWidth="1"/>
    <col min="5895" max="6145" width="9.140625" style="109"/>
    <col min="6146" max="6146" width="10.42578125" style="109" customWidth="1"/>
    <col min="6147" max="6147" width="9.140625" style="109"/>
    <col min="6148" max="6148" width="44" style="109" customWidth="1"/>
    <col min="6149" max="6149" width="9.140625" style="109"/>
    <col min="6150" max="6150" width="7.85546875" style="109" customWidth="1"/>
    <col min="6151" max="6401" width="9.140625" style="109"/>
    <col min="6402" max="6402" width="10.42578125" style="109" customWidth="1"/>
    <col min="6403" max="6403" width="9.140625" style="109"/>
    <col min="6404" max="6404" width="44" style="109" customWidth="1"/>
    <col min="6405" max="6405" width="9.140625" style="109"/>
    <col min="6406" max="6406" width="7.85546875" style="109" customWidth="1"/>
    <col min="6407" max="6657" width="9.140625" style="109"/>
    <col min="6658" max="6658" width="10.42578125" style="109" customWidth="1"/>
    <col min="6659" max="6659" width="9.140625" style="109"/>
    <col min="6660" max="6660" width="44" style="109" customWidth="1"/>
    <col min="6661" max="6661" width="9.140625" style="109"/>
    <col min="6662" max="6662" width="7.85546875" style="109" customWidth="1"/>
    <col min="6663" max="6913" width="9.140625" style="109"/>
    <col min="6914" max="6914" width="10.42578125" style="109" customWidth="1"/>
    <col min="6915" max="6915" width="9.140625" style="109"/>
    <col min="6916" max="6916" width="44" style="109" customWidth="1"/>
    <col min="6917" max="6917" width="9.140625" style="109"/>
    <col min="6918" max="6918" width="7.85546875" style="109" customWidth="1"/>
    <col min="6919" max="7169" width="9.140625" style="109"/>
    <col min="7170" max="7170" width="10.42578125" style="109" customWidth="1"/>
    <col min="7171" max="7171" width="9.140625" style="109"/>
    <col min="7172" max="7172" width="44" style="109" customWidth="1"/>
    <col min="7173" max="7173" width="9.140625" style="109"/>
    <col min="7174" max="7174" width="7.85546875" style="109" customWidth="1"/>
    <col min="7175" max="7425" width="9.140625" style="109"/>
    <col min="7426" max="7426" width="10.42578125" style="109" customWidth="1"/>
    <col min="7427" max="7427" width="9.140625" style="109"/>
    <col min="7428" max="7428" width="44" style="109" customWidth="1"/>
    <col min="7429" max="7429" width="9.140625" style="109"/>
    <col min="7430" max="7430" width="7.85546875" style="109" customWidth="1"/>
    <col min="7431" max="7681" width="9.140625" style="109"/>
    <col min="7682" max="7682" width="10.42578125" style="109" customWidth="1"/>
    <col min="7683" max="7683" width="9.140625" style="109"/>
    <col min="7684" max="7684" width="44" style="109" customWidth="1"/>
    <col min="7685" max="7685" width="9.140625" style="109"/>
    <col min="7686" max="7686" width="7.85546875" style="109" customWidth="1"/>
    <col min="7687" max="7937" width="9.140625" style="109"/>
    <col min="7938" max="7938" width="10.42578125" style="109" customWidth="1"/>
    <col min="7939" max="7939" width="9.140625" style="109"/>
    <col min="7940" max="7940" width="44" style="109" customWidth="1"/>
    <col min="7941" max="7941" width="9.140625" style="109"/>
    <col min="7942" max="7942" width="7.85546875" style="109" customWidth="1"/>
    <col min="7943" max="8193" width="9.140625" style="109"/>
    <col min="8194" max="8194" width="10.42578125" style="109" customWidth="1"/>
    <col min="8195" max="8195" width="9.140625" style="109"/>
    <col min="8196" max="8196" width="44" style="109" customWidth="1"/>
    <col min="8197" max="8197" width="9.140625" style="109"/>
    <col min="8198" max="8198" width="7.85546875" style="109" customWidth="1"/>
    <col min="8199" max="8449" width="9.140625" style="109"/>
    <col min="8450" max="8450" width="10.42578125" style="109" customWidth="1"/>
    <col min="8451" max="8451" width="9.140625" style="109"/>
    <col min="8452" max="8452" width="44" style="109" customWidth="1"/>
    <col min="8453" max="8453" width="9.140625" style="109"/>
    <col min="8454" max="8454" width="7.85546875" style="109" customWidth="1"/>
    <col min="8455" max="8705" width="9.140625" style="109"/>
    <col min="8706" max="8706" width="10.42578125" style="109" customWidth="1"/>
    <col min="8707" max="8707" width="9.140625" style="109"/>
    <col min="8708" max="8708" width="44" style="109" customWidth="1"/>
    <col min="8709" max="8709" width="9.140625" style="109"/>
    <col min="8710" max="8710" width="7.85546875" style="109" customWidth="1"/>
    <col min="8711" max="8961" width="9.140625" style="109"/>
    <col min="8962" max="8962" width="10.42578125" style="109" customWidth="1"/>
    <col min="8963" max="8963" width="9.140625" style="109"/>
    <col min="8964" max="8964" width="44" style="109" customWidth="1"/>
    <col min="8965" max="8965" width="9.140625" style="109"/>
    <col min="8966" max="8966" width="7.85546875" style="109" customWidth="1"/>
    <col min="8967" max="9217" width="9.140625" style="109"/>
    <col min="9218" max="9218" width="10.42578125" style="109" customWidth="1"/>
    <col min="9219" max="9219" width="9.140625" style="109"/>
    <col min="9220" max="9220" width="44" style="109" customWidth="1"/>
    <col min="9221" max="9221" width="9.140625" style="109"/>
    <col min="9222" max="9222" width="7.85546875" style="109" customWidth="1"/>
    <col min="9223" max="9473" width="9.140625" style="109"/>
    <col min="9474" max="9474" width="10.42578125" style="109" customWidth="1"/>
    <col min="9475" max="9475" width="9.140625" style="109"/>
    <col min="9476" max="9476" width="44" style="109" customWidth="1"/>
    <col min="9477" max="9477" width="9.140625" style="109"/>
    <col min="9478" max="9478" width="7.85546875" style="109" customWidth="1"/>
    <col min="9479" max="9729" width="9.140625" style="109"/>
    <col min="9730" max="9730" width="10.42578125" style="109" customWidth="1"/>
    <col min="9731" max="9731" width="9.140625" style="109"/>
    <col min="9732" max="9732" width="44" style="109" customWidth="1"/>
    <col min="9733" max="9733" width="9.140625" style="109"/>
    <col min="9734" max="9734" width="7.85546875" style="109" customWidth="1"/>
    <col min="9735" max="9985" width="9.140625" style="109"/>
    <col min="9986" max="9986" width="10.42578125" style="109" customWidth="1"/>
    <col min="9987" max="9987" width="9.140625" style="109"/>
    <col min="9988" max="9988" width="44" style="109" customWidth="1"/>
    <col min="9989" max="9989" width="9.140625" style="109"/>
    <col min="9990" max="9990" width="7.85546875" style="109" customWidth="1"/>
    <col min="9991" max="10241" width="9.140625" style="109"/>
    <col min="10242" max="10242" width="10.42578125" style="109" customWidth="1"/>
    <col min="10243" max="10243" width="9.140625" style="109"/>
    <col min="10244" max="10244" width="44" style="109" customWidth="1"/>
    <col min="10245" max="10245" width="9.140625" style="109"/>
    <col min="10246" max="10246" width="7.85546875" style="109" customWidth="1"/>
    <col min="10247" max="10497" width="9.140625" style="109"/>
    <col min="10498" max="10498" width="10.42578125" style="109" customWidth="1"/>
    <col min="10499" max="10499" width="9.140625" style="109"/>
    <col min="10500" max="10500" width="44" style="109" customWidth="1"/>
    <col min="10501" max="10501" width="9.140625" style="109"/>
    <col min="10502" max="10502" width="7.85546875" style="109" customWidth="1"/>
    <col min="10503" max="10753" width="9.140625" style="109"/>
    <col min="10754" max="10754" width="10.42578125" style="109" customWidth="1"/>
    <col min="10755" max="10755" width="9.140625" style="109"/>
    <col min="10756" max="10756" width="44" style="109" customWidth="1"/>
    <col min="10757" max="10757" width="9.140625" style="109"/>
    <col min="10758" max="10758" width="7.85546875" style="109" customWidth="1"/>
    <col min="10759" max="11009" width="9.140625" style="109"/>
    <col min="11010" max="11010" width="10.42578125" style="109" customWidth="1"/>
    <col min="11011" max="11011" width="9.140625" style="109"/>
    <col min="11012" max="11012" width="44" style="109" customWidth="1"/>
    <col min="11013" max="11013" width="9.140625" style="109"/>
    <col min="11014" max="11014" width="7.85546875" style="109" customWidth="1"/>
    <col min="11015" max="11265" width="9.140625" style="109"/>
    <col min="11266" max="11266" width="10.42578125" style="109" customWidth="1"/>
    <col min="11267" max="11267" width="9.140625" style="109"/>
    <col min="11268" max="11268" width="44" style="109" customWidth="1"/>
    <col min="11269" max="11269" width="9.140625" style="109"/>
    <col min="11270" max="11270" width="7.85546875" style="109" customWidth="1"/>
    <col min="11271" max="11521" width="9.140625" style="109"/>
    <col min="11522" max="11522" width="10.42578125" style="109" customWidth="1"/>
    <col min="11523" max="11523" width="9.140625" style="109"/>
    <col min="11524" max="11524" width="44" style="109" customWidth="1"/>
    <col min="11525" max="11525" width="9.140625" style="109"/>
    <col min="11526" max="11526" width="7.85546875" style="109" customWidth="1"/>
    <col min="11527" max="11777" width="9.140625" style="109"/>
    <col min="11778" max="11778" width="10.42578125" style="109" customWidth="1"/>
    <col min="11779" max="11779" width="9.140625" style="109"/>
    <col min="11780" max="11780" width="44" style="109" customWidth="1"/>
    <col min="11781" max="11781" width="9.140625" style="109"/>
    <col min="11782" max="11782" width="7.85546875" style="109" customWidth="1"/>
    <col min="11783" max="12033" width="9.140625" style="109"/>
    <col min="12034" max="12034" width="10.42578125" style="109" customWidth="1"/>
    <col min="12035" max="12035" width="9.140625" style="109"/>
    <col min="12036" max="12036" width="44" style="109" customWidth="1"/>
    <col min="12037" max="12037" width="9.140625" style="109"/>
    <col min="12038" max="12038" width="7.85546875" style="109" customWidth="1"/>
    <col min="12039" max="12289" width="9.140625" style="109"/>
    <col min="12290" max="12290" width="10.42578125" style="109" customWidth="1"/>
    <col min="12291" max="12291" width="9.140625" style="109"/>
    <col min="12292" max="12292" width="44" style="109" customWidth="1"/>
    <col min="12293" max="12293" width="9.140625" style="109"/>
    <col min="12294" max="12294" width="7.85546875" style="109" customWidth="1"/>
    <col min="12295" max="12545" width="9.140625" style="109"/>
    <col min="12546" max="12546" width="10.42578125" style="109" customWidth="1"/>
    <col min="12547" max="12547" width="9.140625" style="109"/>
    <col min="12548" max="12548" width="44" style="109" customWidth="1"/>
    <col min="12549" max="12549" width="9.140625" style="109"/>
    <col min="12550" max="12550" width="7.85546875" style="109" customWidth="1"/>
    <col min="12551" max="12801" width="9.140625" style="109"/>
    <col min="12802" max="12802" width="10.42578125" style="109" customWidth="1"/>
    <col min="12803" max="12803" width="9.140625" style="109"/>
    <col min="12804" max="12804" width="44" style="109" customWidth="1"/>
    <col min="12805" max="12805" width="9.140625" style="109"/>
    <col min="12806" max="12806" width="7.85546875" style="109" customWidth="1"/>
    <col min="12807" max="13057" width="9.140625" style="109"/>
    <col min="13058" max="13058" width="10.42578125" style="109" customWidth="1"/>
    <col min="13059" max="13059" width="9.140625" style="109"/>
    <col min="13060" max="13060" width="44" style="109" customWidth="1"/>
    <col min="13061" max="13061" width="9.140625" style="109"/>
    <col min="13062" max="13062" width="7.85546875" style="109" customWidth="1"/>
    <col min="13063" max="13313" width="9.140625" style="109"/>
    <col min="13314" max="13314" width="10.42578125" style="109" customWidth="1"/>
    <col min="13315" max="13315" width="9.140625" style="109"/>
    <col min="13316" max="13316" width="44" style="109" customWidth="1"/>
    <col min="13317" max="13317" width="9.140625" style="109"/>
    <col min="13318" max="13318" width="7.85546875" style="109" customWidth="1"/>
    <col min="13319" max="13569" width="9.140625" style="109"/>
    <col min="13570" max="13570" width="10.42578125" style="109" customWidth="1"/>
    <col min="13571" max="13571" width="9.140625" style="109"/>
    <col min="13572" max="13572" width="44" style="109" customWidth="1"/>
    <col min="13573" max="13573" width="9.140625" style="109"/>
    <col min="13574" max="13574" width="7.85546875" style="109" customWidth="1"/>
    <col min="13575" max="13825" width="9.140625" style="109"/>
    <col min="13826" max="13826" width="10.42578125" style="109" customWidth="1"/>
    <col min="13827" max="13827" width="9.140625" style="109"/>
    <col min="13828" max="13828" width="44" style="109" customWidth="1"/>
    <col min="13829" max="13829" width="9.140625" style="109"/>
    <col min="13830" max="13830" width="7.85546875" style="109" customWidth="1"/>
    <col min="13831" max="14081" width="9.140625" style="109"/>
    <col min="14082" max="14082" width="10.42578125" style="109" customWidth="1"/>
    <col min="14083" max="14083" width="9.140625" style="109"/>
    <col min="14084" max="14084" width="44" style="109" customWidth="1"/>
    <col min="14085" max="14085" width="9.140625" style="109"/>
    <col min="14086" max="14086" width="7.85546875" style="109" customWidth="1"/>
    <col min="14087" max="14337" width="9.140625" style="109"/>
    <col min="14338" max="14338" width="10.42578125" style="109" customWidth="1"/>
    <col min="14339" max="14339" width="9.140625" style="109"/>
    <col min="14340" max="14340" width="44" style="109" customWidth="1"/>
    <col min="14341" max="14341" width="9.140625" style="109"/>
    <col min="14342" max="14342" width="7.85546875" style="109" customWidth="1"/>
    <col min="14343" max="14593" width="9.140625" style="109"/>
    <col min="14594" max="14594" width="10.42578125" style="109" customWidth="1"/>
    <col min="14595" max="14595" width="9.140625" style="109"/>
    <col min="14596" max="14596" width="44" style="109" customWidth="1"/>
    <col min="14597" max="14597" width="9.140625" style="109"/>
    <col min="14598" max="14598" width="7.85546875" style="109" customWidth="1"/>
    <col min="14599" max="14849" width="9.140625" style="109"/>
    <col min="14850" max="14850" width="10.42578125" style="109" customWidth="1"/>
    <col min="14851" max="14851" width="9.140625" style="109"/>
    <col min="14852" max="14852" width="44" style="109" customWidth="1"/>
    <col min="14853" max="14853" width="9.140625" style="109"/>
    <col min="14854" max="14854" width="7.85546875" style="109" customWidth="1"/>
    <col min="14855" max="15105" width="9.140625" style="109"/>
    <col min="15106" max="15106" width="10.42578125" style="109" customWidth="1"/>
    <col min="15107" max="15107" width="9.140625" style="109"/>
    <col min="15108" max="15108" width="44" style="109" customWidth="1"/>
    <col min="15109" max="15109" width="9.140625" style="109"/>
    <col min="15110" max="15110" width="7.85546875" style="109" customWidth="1"/>
    <col min="15111" max="15361" width="9.140625" style="109"/>
    <col min="15362" max="15362" width="10.42578125" style="109" customWidth="1"/>
    <col min="15363" max="15363" width="9.140625" style="109"/>
    <col min="15364" max="15364" width="44" style="109" customWidth="1"/>
    <col min="15365" max="15365" width="9.140625" style="109"/>
    <col min="15366" max="15366" width="7.85546875" style="109" customWidth="1"/>
    <col min="15367" max="15617" width="9.140625" style="109"/>
    <col min="15618" max="15618" width="10.42578125" style="109" customWidth="1"/>
    <col min="15619" max="15619" width="9.140625" style="109"/>
    <col min="15620" max="15620" width="44" style="109" customWidth="1"/>
    <col min="15621" max="15621" width="9.140625" style="109"/>
    <col min="15622" max="15622" width="7.85546875" style="109" customWidth="1"/>
    <col min="15623" max="15873" width="9.140625" style="109"/>
    <col min="15874" max="15874" width="10.42578125" style="109" customWidth="1"/>
    <col min="15875" max="15875" width="9.140625" style="109"/>
    <col min="15876" max="15876" width="44" style="109" customWidth="1"/>
    <col min="15877" max="15877" width="9.140625" style="109"/>
    <col min="15878" max="15878" width="7.85546875" style="109" customWidth="1"/>
    <col min="15879" max="16129" width="9.140625" style="109"/>
    <col min="16130" max="16130" width="10.42578125" style="109" customWidth="1"/>
    <col min="16131" max="16131" width="9.140625" style="109"/>
    <col min="16132" max="16132" width="44" style="109" customWidth="1"/>
    <col min="16133" max="16133" width="9.140625" style="109"/>
    <col min="16134" max="16134" width="7.85546875" style="109" customWidth="1"/>
    <col min="16135" max="16384" width="9.140625" style="109"/>
  </cols>
  <sheetData>
    <row r="2" spans="2:9" ht="18" x14ac:dyDescent="0.25">
      <c r="B2" s="107" t="s">
        <v>15</v>
      </c>
      <c r="C2" s="108"/>
    </row>
    <row r="4" spans="2:9" ht="57" x14ac:dyDescent="0.2">
      <c r="B4" s="110" t="s">
        <v>16</v>
      </c>
      <c r="D4" s="111" t="s">
        <v>17</v>
      </c>
    </row>
    <row r="6" spans="2:9" ht="57" x14ac:dyDescent="0.2">
      <c r="B6" s="110" t="s">
        <v>18</v>
      </c>
      <c r="D6" s="112" t="s">
        <v>28</v>
      </c>
      <c r="G6" s="113"/>
    </row>
    <row r="7" spans="2:9" x14ac:dyDescent="0.2">
      <c r="G7" s="113"/>
    </row>
    <row r="8" spans="2:9" ht="28.5" x14ac:dyDescent="0.2">
      <c r="B8" s="110" t="s">
        <v>19</v>
      </c>
      <c r="D8" s="111" t="s">
        <v>29</v>
      </c>
      <c r="G8" s="113"/>
    </row>
    <row r="9" spans="2:9" ht="57" x14ac:dyDescent="0.2">
      <c r="B9" s="110"/>
      <c r="D9" s="111" t="s">
        <v>20</v>
      </c>
      <c r="G9" s="113"/>
    </row>
    <row r="10" spans="2:9" ht="15" x14ac:dyDescent="0.2">
      <c r="B10" s="110"/>
      <c r="D10" s="111"/>
      <c r="G10" s="113"/>
    </row>
    <row r="11" spans="2:9" ht="15" x14ac:dyDescent="0.25">
      <c r="B11" s="110" t="s">
        <v>21</v>
      </c>
      <c r="C11" s="125" t="str">
        <f>'OSTALA DELA IN STORITVE'!B1</f>
        <v>V.</v>
      </c>
      <c r="D11" s="115" t="str">
        <f ca="1">'OSTALA DELA IN STORITVE'!C1</f>
        <v>OSTALA DELA IN STORITVE</v>
      </c>
    </row>
    <row r="12" spans="2:9" ht="15" x14ac:dyDescent="0.25">
      <c r="B12" s="110"/>
      <c r="C12" s="126" t="str">
        <f>'OSTALA DELA IN STORITVE'!B12</f>
        <v>1.</v>
      </c>
      <c r="D12" s="114" t="str">
        <f>'OSTALA DELA IN STORITVE'!D6</f>
        <v>PRESKUSI, NADZOR, TEHNIČNA DOKUMENTACIJA</v>
      </c>
    </row>
    <row r="13" spans="2:9" ht="15" x14ac:dyDescent="0.2">
      <c r="B13" s="110"/>
      <c r="C13" s="116"/>
      <c r="D13" s="117"/>
      <c r="E13" s="117"/>
      <c r="F13" s="117"/>
      <c r="G13" s="117"/>
    </row>
    <row r="14" spans="2:9" ht="71.25" x14ac:dyDescent="0.2">
      <c r="B14" s="116"/>
      <c r="C14" s="118">
        <v>1</v>
      </c>
      <c r="D14" s="119" t="s">
        <v>104</v>
      </c>
      <c r="E14" s="2" t="s">
        <v>136</v>
      </c>
      <c r="F14" s="2">
        <v>1</v>
      </c>
      <c r="G14" s="2">
        <v>18200</v>
      </c>
      <c r="I14" s="120"/>
    </row>
    <row r="15" spans="2:9" ht="115.5" x14ac:dyDescent="0.2">
      <c r="B15" s="110"/>
      <c r="D15" s="121" t="s">
        <v>444</v>
      </c>
    </row>
    <row r="16" spans="2:9" ht="15" x14ac:dyDescent="0.2">
      <c r="B16" s="110"/>
      <c r="D16" s="122"/>
    </row>
    <row r="17" spans="2:7" ht="15" x14ac:dyDescent="0.2">
      <c r="B17" s="110"/>
      <c r="D17" s="122"/>
    </row>
    <row r="18" spans="2:7" ht="85.5" x14ac:dyDescent="0.2">
      <c r="B18" s="110" t="s">
        <v>30</v>
      </c>
      <c r="D18" s="111" t="s">
        <v>22</v>
      </c>
    </row>
    <row r="22" spans="2:7" ht="15" x14ac:dyDescent="0.2">
      <c r="B22" s="123" t="s">
        <v>31</v>
      </c>
    </row>
    <row r="23" spans="2:7" ht="8.25" customHeight="1" x14ac:dyDescent="0.2">
      <c r="B23" s="123"/>
      <c r="C23" s="124"/>
    </row>
    <row r="24" spans="2:7" x14ac:dyDescent="0.2">
      <c r="B24" s="200">
        <v>1</v>
      </c>
      <c r="C24" s="210" t="s">
        <v>447</v>
      </c>
      <c r="D24" s="210"/>
      <c r="E24" s="210"/>
      <c r="F24" s="210"/>
      <c r="G24" s="210"/>
    </row>
    <row r="25" spans="2:7" x14ac:dyDescent="0.2">
      <c r="B25" s="200">
        <v>2</v>
      </c>
      <c r="C25" s="210" t="s">
        <v>448</v>
      </c>
      <c r="D25" s="210"/>
      <c r="E25" s="210"/>
      <c r="F25" s="210"/>
      <c r="G25" s="210"/>
    </row>
    <row r="26" spans="2:7" x14ac:dyDescent="0.2">
      <c r="B26" s="200">
        <v>3</v>
      </c>
      <c r="C26" s="210" t="s">
        <v>449</v>
      </c>
      <c r="D26" s="210"/>
      <c r="E26" s="210"/>
      <c r="F26" s="210"/>
      <c r="G26" s="210"/>
    </row>
    <row r="27" spans="2:7" ht="30" customHeight="1" x14ac:dyDescent="0.2">
      <c r="B27" s="200">
        <v>4</v>
      </c>
      <c r="C27" s="210" t="s">
        <v>32</v>
      </c>
      <c r="D27" s="210"/>
      <c r="E27" s="210"/>
      <c r="F27" s="210"/>
      <c r="G27" s="210"/>
    </row>
    <row r="28" spans="2:7" ht="30" customHeight="1" x14ac:dyDescent="0.2">
      <c r="B28" s="200">
        <v>5</v>
      </c>
      <c r="C28" s="210" t="s">
        <v>33</v>
      </c>
      <c r="D28" s="210"/>
      <c r="E28" s="210"/>
      <c r="F28" s="210"/>
      <c r="G28" s="210"/>
    </row>
    <row r="29" spans="2:7" ht="32.25" customHeight="1" x14ac:dyDescent="0.2">
      <c r="B29" s="200">
        <v>6</v>
      </c>
      <c r="C29" s="210" t="s">
        <v>450</v>
      </c>
      <c r="D29" s="210"/>
      <c r="E29" s="210"/>
      <c r="F29" s="210"/>
      <c r="G29" s="210"/>
    </row>
    <row r="30" spans="2:7" ht="28.5" customHeight="1" x14ac:dyDescent="0.2">
      <c r="B30" s="200">
        <v>7</v>
      </c>
      <c r="C30" s="210" t="s">
        <v>77</v>
      </c>
      <c r="D30" s="210"/>
      <c r="E30" s="210"/>
      <c r="F30" s="210"/>
      <c r="G30" s="210"/>
    </row>
    <row r="31" spans="2:7" ht="29.25" customHeight="1" x14ac:dyDescent="0.2">
      <c r="B31" s="200"/>
      <c r="C31" s="211" t="s">
        <v>34</v>
      </c>
      <c r="D31" s="211"/>
      <c r="E31" s="211"/>
      <c r="F31" s="211"/>
      <c r="G31" s="211"/>
    </row>
    <row r="32" spans="2:7" ht="15" customHeight="1" x14ac:dyDescent="0.2">
      <c r="B32" s="200"/>
      <c r="C32" s="201"/>
      <c r="D32" s="201"/>
      <c r="E32" s="201"/>
      <c r="F32" s="201"/>
      <c r="G32" s="201"/>
    </row>
    <row r="33" spans="2:7" ht="18" customHeight="1" x14ac:dyDescent="0.2">
      <c r="B33" s="200"/>
      <c r="C33" s="210" t="s">
        <v>451</v>
      </c>
      <c r="D33" s="210"/>
      <c r="E33" s="210"/>
      <c r="F33" s="210"/>
      <c r="G33" s="210"/>
    </row>
    <row r="34" spans="2:7" ht="28.5" customHeight="1" x14ac:dyDescent="0.2">
      <c r="B34" s="200"/>
      <c r="C34" s="210" t="s">
        <v>35</v>
      </c>
      <c r="D34" s="210"/>
      <c r="E34" s="210"/>
      <c r="F34" s="210"/>
      <c r="G34" s="210"/>
    </row>
    <row r="35" spans="2:7" ht="29.25" customHeight="1" x14ac:dyDescent="0.2">
      <c r="B35" s="200"/>
      <c r="C35" s="210" t="s">
        <v>36</v>
      </c>
      <c r="D35" s="210"/>
      <c r="E35" s="210"/>
      <c r="F35" s="210"/>
      <c r="G35" s="210"/>
    </row>
    <row r="36" spans="2:7" ht="21" customHeight="1" x14ac:dyDescent="0.2">
      <c r="B36" s="200"/>
      <c r="C36" s="210" t="s">
        <v>37</v>
      </c>
      <c r="D36" s="210"/>
      <c r="E36" s="210"/>
      <c r="F36" s="210"/>
      <c r="G36" s="210"/>
    </row>
    <row r="37" spans="2:7" ht="14.25" customHeight="1" x14ac:dyDescent="0.2">
      <c r="B37" s="200"/>
      <c r="C37" s="210" t="s">
        <v>38</v>
      </c>
      <c r="D37" s="210"/>
      <c r="E37" s="210"/>
      <c r="F37" s="210"/>
      <c r="G37" s="210"/>
    </row>
    <row r="38" spans="2:7" ht="17.25" customHeight="1" x14ac:dyDescent="0.2">
      <c r="B38" s="200"/>
      <c r="C38" s="210" t="s">
        <v>39</v>
      </c>
      <c r="D38" s="210"/>
      <c r="E38" s="210"/>
      <c r="F38" s="210"/>
      <c r="G38" s="210"/>
    </row>
    <row r="39" spans="2:7" ht="15" customHeight="1" x14ac:dyDescent="0.2">
      <c r="B39" s="200"/>
      <c r="C39" s="210" t="s">
        <v>452</v>
      </c>
      <c r="D39" s="210"/>
      <c r="E39" s="210"/>
      <c r="F39" s="210"/>
      <c r="G39" s="210"/>
    </row>
    <row r="40" spans="2:7" ht="17.25" customHeight="1" x14ac:dyDescent="0.2">
      <c r="B40" s="200"/>
      <c r="C40" s="210" t="s">
        <v>40</v>
      </c>
      <c r="D40" s="210"/>
      <c r="E40" s="210"/>
      <c r="F40" s="210"/>
      <c r="G40" s="210"/>
    </row>
    <row r="41" spans="2:7" ht="21.75" customHeight="1" x14ac:dyDescent="0.2">
      <c r="B41" s="200"/>
      <c r="C41" s="210" t="s">
        <v>453</v>
      </c>
      <c r="D41" s="210"/>
      <c r="E41" s="210"/>
      <c r="F41" s="210"/>
      <c r="G41" s="210"/>
    </row>
    <row r="42" spans="2:7" ht="17.25" customHeight="1" x14ac:dyDescent="0.2">
      <c r="B42" s="200"/>
      <c r="C42" s="210" t="s">
        <v>41</v>
      </c>
      <c r="D42" s="210"/>
      <c r="E42" s="210"/>
      <c r="F42" s="210"/>
      <c r="G42" s="210"/>
    </row>
    <row r="43" spans="2:7" ht="15" customHeight="1" x14ac:dyDescent="0.2">
      <c r="B43" s="200"/>
      <c r="C43" s="210" t="s">
        <v>42</v>
      </c>
      <c r="D43" s="210"/>
      <c r="E43" s="210"/>
      <c r="F43" s="210"/>
      <c r="G43" s="210"/>
    </row>
    <row r="44" spans="2:7" ht="16.5" customHeight="1" x14ac:dyDescent="0.2">
      <c r="B44" s="200">
        <v>8</v>
      </c>
      <c r="C44" s="210" t="s">
        <v>43</v>
      </c>
      <c r="D44" s="210"/>
      <c r="E44" s="210"/>
      <c r="F44" s="210"/>
      <c r="G44" s="210"/>
    </row>
    <row r="45" spans="2:7" x14ac:dyDescent="0.2">
      <c r="B45" s="200">
        <v>9</v>
      </c>
      <c r="C45" s="210" t="s">
        <v>44</v>
      </c>
      <c r="D45" s="210"/>
      <c r="E45" s="210"/>
      <c r="F45" s="210"/>
      <c r="G45" s="210"/>
    </row>
    <row r="46" spans="2:7" x14ac:dyDescent="0.2">
      <c r="B46" s="200">
        <v>10</v>
      </c>
      <c r="C46" s="210" t="s">
        <v>454</v>
      </c>
      <c r="D46" s="210"/>
      <c r="E46" s="210"/>
      <c r="F46" s="210"/>
      <c r="G46" s="210"/>
    </row>
    <row r="47" spans="2:7" x14ac:dyDescent="0.2">
      <c r="B47" s="200">
        <v>11</v>
      </c>
      <c r="C47" s="210" t="s">
        <v>455</v>
      </c>
      <c r="D47" s="210"/>
      <c r="E47" s="210"/>
      <c r="F47" s="210"/>
      <c r="G47" s="210"/>
    </row>
    <row r="48" spans="2:7" ht="54" customHeight="1" x14ac:dyDescent="0.2">
      <c r="B48" s="200">
        <v>12</v>
      </c>
      <c r="C48" s="210" t="s">
        <v>456</v>
      </c>
      <c r="D48" s="210"/>
      <c r="E48" s="210"/>
      <c r="F48" s="210"/>
      <c r="G48" s="210"/>
    </row>
  </sheetData>
  <mergeCells count="24">
    <mergeCell ref="C35:G35"/>
    <mergeCell ref="C36:G36"/>
    <mergeCell ref="C28:G28"/>
    <mergeCell ref="C24:G24"/>
    <mergeCell ref="C25:G25"/>
    <mergeCell ref="C26:G26"/>
    <mergeCell ref="C27:G27"/>
    <mergeCell ref="C29:G29"/>
    <mergeCell ref="C30:G30"/>
    <mergeCell ref="C31:G31"/>
    <mergeCell ref="C33:G33"/>
    <mergeCell ref="C34:G34"/>
    <mergeCell ref="C38:G38"/>
    <mergeCell ref="C39:G39"/>
    <mergeCell ref="C40:G40"/>
    <mergeCell ref="C41:G41"/>
    <mergeCell ref="C37:G37"/>
    <mergeCell ref="C45:G45"/>
    <mergeCell ref="C46:G46"/>
    <mergeCell ref="C47:G47"/>
    <mergeCell ref="C48:G48"/>
    <mergeCell ref="C42:G42"/>
    <mergeCell ref="C43:G43"/>
    <mergeCell ref="C44:G44"/>
  </mergeCells>
  <pageMargins left="0.70866141732283472" right="0.70866141732283472" top="0.74803149606299213" bottom="0.74803149606299213" header="0.31496062992125984" footer="0.31496062992125984"/>
  <pageSetup paperSize="9" scale="68" orientation="portrait" r:id="rId1"/>
  <headerFooter>
    <oddHeader xml:space="preserve">&amp;CUreditev krožnega križišča na območju ceste A3, odsek 0372 Kamionska cesta
Fernetiči od km 0+675 do km 0+860&amp;RRAZPIS 2021
</oddHeader>
    <oddFooter>Stran &amp;P od &amp;N</oddFooter>
  </headerFooter>
  <rowBreaks count="1" manualBreakCount="1">
    <brk id="21" min="1" max="6"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B8D8AF-7468-42E2-ADF6-E412BF69A201}">
  <dimension ref="A2:H92"/>
  <sheetViews>
    <sheetView view="pageBreakPreview" zoomScale="115" zoomScaleNormal="100" zoomScaleSheetLayoutView="115" workbookViewId="0">
      <selection activeCell="J11" sqref="J11"/>
    </sheetView>
  </sheetViews>
  <sheetFormatPr defaultRowHeight="12.75" x14ac:dyDescent="0.2"/>
  <cols>
    <col min="1" max="7" width="9.140625" style="158"/>
    <col min="8" max="8" width="15.140625" style="158" customWidth="1"/>
    <col min="9" max="263" width="9.140625" style="158"/>
    <col min="264" max="264" width="15.140625" style="158" customWidth="1"/>
    <col min="265" max="519" width="9.140625" style="158"/>
    <col min="520" max="520" width="15.140625" style="158" customWidth="1"/>
    <col min="521" max="775" width="9.140625" style="158"/>
    <col min="776" max="776" width="15.140625" style="158" customWidth="1"/>
    <col min="777" max="1031" width="9.140625" style="158"/>
    <col min="1032" max="1032" width="15.140625" style="158" customWidth="1"/>
    <col min="1033" max="1287" width="9.140625" style="158"/>
    <col min="1288" max="1288" width="15.140625" style="158" customWidth="1"/>
    <col min="1289" max="1543" width="9.140625" style="158"/>
    <col min="1544" max="1544" width="15.140625" style="158" customWidth="1"/>
    <col min="1545" max="1799" width="9.140625" style="158"/>
    <col min="1800" max="1800" width="15.140625" style="158" customWidth="1"/>
    <col min="1801" max="2055" width="9.140625" style="158"/>
    <col min="2056" max="2056" width="15.140625" style="158" customWidth="1"/>
    <col min="2057" max="2311" width="9.140625" style="158"/>
    <col min="2312" max="2312" width="15.140625" style="158" customWidth="1"/>
    <col min="2313" max="2567" width="9.140625" style="158"/>
    <col min="2568" max="2568" width="15.140625" style="158" customWidth="1"/>
    <col min="2569" max="2823" width="9.140625" style="158"/>
    <col min="2824" max="2824" width="15.140625" style="158" customWidth="1"/>
    <col min="2825" max="3079" width="9.140625" style="158"/>
    <col min="3080" max="3080" width="15.140625" style="158" customWidth="1"/>
    <col min="3081" max="3335" width="9.140625" style="158"/>
    <col min="3336" max="3336" width="15.140625" style="158" customWidth="1"/>
    <col min="3337" max="3591" width="9.140625" style="158"/>
    <col min="3592" max="3592" width="15.140625" style="158" customWidth="1"/>
    <col min="3593" max="3847" width="9.140625" style="158"/>
    <col min="3848" max="3848" width="15.140625" style="158" customWidth="1"/>
    <col min="3849" max="4103" width="9.140625" style="158"/>
    <col min="4104" max="4104" width="15.140625" style="158" customWidth="1"/>
    <col min="4105" max="4359" width="9.140625" style="158"/>
    <col min="4360" max="4360" width="15.140625" style="158" customWidth="1"/>
    <col min="4361" max="4615" width="9.140625" style="158"/>
    <col min="4616" max="4616" width="15.140625" style="158" customWidth="1"/>
    <col min="4617" max="4871" width="9.140625" style="158"/>
    <col min="4872" max="4872" width="15.140625" style="158" customWidth="1"/>
    <col min="4873" max="5127" width="9.140625" style="158"/>
    <col min="5128" max="5128" width="15.140625" style="158" customWidth="1"/>
    <col min="5129" max="5383" width="9.140625" style="158"/>
    <col min="5384" max="5384" width="15.140625" style="158" customWidth="1"/>
    <col min="5385" max="5639" width="9.140625" style="158"/>
    <col min="5640" max="5640" width="15.140625" style="158" customWidth="1"/>
    <col min="5641" max="5895" width="9.140625" style="158"/>
    <col min="5896" max="5896" width="15.140625" style="158" customWidth="1"/>
    <col min="5897" max="6151" width="9.140625" style="158"/>
    <col min="6152" max="6152" width="15.140625" style="158" customWidth="1"/>
    <col min="6153" max="6407" width="9.140625" style="158"/>
    <col min="6408" max="6408" width="15.140625" style="158" customWidth="1"/>
    <col min="6409" max="6663" width="9.140625" style="158"/>
    <col min="6664" max="6664" width="15.140625" style="158" customWidth="1"/>
    <col min="6665" max="6919" width="9.140625" style="158"/>
    <col min="6920" max="6920" width="15.140625" style="158" customWidth="1"/>
    <col min="6921" max="7175" width="9.140625" style="158"/>
    <col min="7176" max="7176" width="15.140625" style="158" customWidth="1"/>
    <col min="7177" max="7431" width="9.140625" style="158"/>
    <col min="7432" max="7432" width="15.140625" style="158" customWidth="1"/>
    <col min="7433" max="7687" width="9.140625" style="158"/>
    <col min="7688" max="7688" width="15.140625" style="158" customWidth="1"/>
    <col min="7689" max="7943" width="9.140625" style="158"/>
    <col min="7944" max="7944" width="15.140625" style="158" customWidth="1"/>
    <col min="7945" max="8199" width="9.140625" style="158"/>
    <col min="8200" max="8200" width="15.140625" style="158" customWidth="1"/>
    <col min="8201" max="8455" width="9.140625" style="158"/>
    <col min="8456" max="8456" width="15.140625" style="158" customWidth="1"/>
    <col min="8457" max="8711" width="9.140625" style="158"/>
    <col min="8712" max="8712" width="15.140625" style="158" customWidth="1"/>
    <col min="8713" max="8967" width="9.140625" style="158"/>
    <col min="8968" max="8968" width="15.140625" style="158" customWidth="1"/>
    <col min="8969" max="9223" width="9.140625" style="158"/>
    <col min="9224" max="9224" width="15.140625" style="158" customWidth="1"/>
    <col min="9225" max="9479" width="9.140625" style="158"/>
    <col min="9480" max="9480" width="15.140625" style="158" customWidth="1"/>
    <col min="9481" max="9735" width="9.140625" style="158"/>
    <col min="9736" max="9736" width="15.140625" style="158" customWidth="1"/>
    <col min="9737" max="9991" width="9.140625" style="158"/>
    <col min="9992" max="9992" width="15.140625" style="158" customWidth="1"/>
    <col min="9993" max="10247" width="9.140625" style="158"/>
    <col min="10248" max="10248" width="15.140625" style="158" customWidth="1"/>
    <col min="10249" max="10503" width="9.140625" style="158"/>
    <col min="10504" max="10504" width="15.140625" style="158" customWidth="1"/>
    <col min="10505" max="10759" width="9.140625" style="158"/>
    <col min="10760" max="10760" width="15.140625" style="158" customWidth="1"/>
    <col min="10761" max="11015" width="9.140625" style="158"/>
    <col min="11016" max="11016" width="15.140625" style="158" customWidth="1"/>
    <col min="11017" max="11271" width="9.140625" style="158"/>
    <col min="11272" max="11272" width="15.140625" style="158" customWidth="1"/>
    <col min="11273" max="11527" width="9.140625" style="158"/>
    <col min="11528" max="11528" width="15.140625" style="158" customWidth="1"/>
    <col min="11529" max="11783" width="9.140625" style="158"/>
    <col min="11784" max="11784" width="15.140625" style="158" customWidth="1"/>
    <col min="11785" max="12039" width="9.140625" style="158"/>
    <col min="12040" max="12040" width="15.140625" style="158" customWidth="1"/>
    <col min="12041" max="12295" width="9.140625" style="158"/>
    <col min="12296" max="12296" width="15.140625" style="158" customWidth="1"/>
    <col min="12297" max="12551" width="9.140625" style="158"/>
    <col min="12552" max="12552" width="15.140625" style="158" customWidth="1"/>
    <col min="12553" max="12807" width="9.140625" style="158"/>
    <col min="12808" max="12808" width="15.140625" style="158" customWidth="1"/>
    <col min="12809" max="13063" width="9.140625" style="158"/>
    <col min="13064" max="13064" width="15.140625" style="158" customWidth="1"/>
    <col min="13065" max="13319" width="9.140625" style="158"/>
    <col min="13320" max="13320" width="15.140625" style="158" customWidth="1"/>
    <col min="13321" max="13575" width="9.140625" style="158"/>
    <col min="13576" max="13576" width="15.140625" style="158" customWidth="1"/>
    <col min="13577" max="13831" width="9.140625" style="158"/>
    <col min="13832" max="13832" width="15.140625" style="158" customWidth="1"/>
    <col min="13833" max="14087" width="9.140625" style="158"/>
    <col min="14088" max="14088" width="15.140625" style="158" customWidth="1"/>
    <col min="14089" max="14343" width="9.140625" style="158"/>
    <col min="14344" max="14344" width="15.140625" style="158" customWidth="1"/>
    <col min="14345" max="14599" width="9.140625" style="158"/>
    <col min="14600" max="14600" width="15.140625" style="158" customWidth="1"/>
    <col min="14601" max="14855" width="9.140625" style="158"/>
    <col min="14856" max="14856" width="15.140625" style="158" customWidth="1"/>
    <col min="14857" max="15111" width="9.140625" style="158"/>
    <col min="15112" max="15112" width="15.140625" style="158" customWidth="1"/>
    <col min="15113" max="15367" width="9.140625" style="158"/>
    <col min="15368" max="15368" width="15.140625" style="158" customWidth="1"/>
    <col min="15369" max="15623" width="9.140625" style="158"/>
    <col min="15624" max="15624" width="15.140625" style="158" customWidth="1"/>
    <col min="15625" max="15879" width="9.140625" style="158"/>
    <col min="15880" max="15880" width="15.140625" style="158" customWidth="1"/>
    <col min="15881" max="16135" width="9.140625" style="158"/>
    <col min="16136" max="16136" width="15.140625" style="158" customWidth="1"/>
    <col min="16137" max="16384" width="9.140625" style="158"/>
  </cols>
  <sheetData>
    <row r="2" spans="1:7" ht="34.5" customHeight="1" x14ac:dyDescent="0.2">
      <c r="A2" s="212" t="s">
        <v>105</v>
      </c>
      <c r="B2" s="212"/>
      <c r="C2" s="212"/>
      <c r="D2" s="212"/>
      <c r="E2" s="212"/>
      <c r="F2" s="212"/>
      <c r="G2" s="212"/>
    </row>
    <row r="4" spans="1:7" ht="15" x14ac:dyDescent="0.25">
      <c r="A4" s="202" t="s">
        <v>106</v>
      </c>
    </row>
    <row r="5" spans="1:7" ht="15" x14ac:dyDescent="0.25">
      <c r="A5" s="203" t="s">
        <v>107</v>
      </c>
    </row>
    <row r="7" spans="1:7" ht="12.75" customHeight="1" x14ac:dyDescent="0.2">
      <c r="A7" s="213" t="s">
        <v>108</v>
      </c>
      <c r="B7" s="213"/>
      <c r="C7" s="213"/>
      <c r="D7" s="213"/>
      <c r="E7" s="213"/>
      <c r="F7" s="213"/>
      <c r="G7" s="213"/>
    </row>
    <row r="8" spans="1:7" ht="12.75" customHeight="1" x14ac:dyDescent="0.2">
      <c r="A8" s="213"/>
      <c r="B8" s="213"/>
      <c r="C8" s="213"/>
      <c r="D8" s="213"/>
      <c r="E8" s="213"/>
      <c r="F8" s="213"/>
      <c r="G8" s="213"/>
    </row>
    <row r="9" spans="1:7" ht="12.75" customHeight="1" x14ac:dyDescent="0.2">
      <c r="A9" s="213"/>
      <c r="B9" s="213"/>
      <c r="C9" s="213"/>
      <c r="D9" s="213"/>
      <c r="E9" s="213"/>
      <c r="F9" s="213"/>
      <c r="G9" s="213"/>
    </row>
    <row r="10" spans="1:7" ht="12.75" customHeight="1" x14ac:dyDescent="0.2">
      <c r="A10" s="213"/>
      <c r="B10" s="213"/>
      <c r="C10" s="213"/>
      <c r="D10" s="213"/>
      <c r="E10" s="213"/>
      <c r="F10" s="213"/>
      <c r="G10" s="213"/>
    </row>
    <row r="11" spans="1:7" ht="12.75" customHeight="1" x14ac:dyDescent="0.2">
      <c r="A11" s="213"/>
      <c r="B11" s="213"/>
      <c r="C11" s="213"/>
      <c r="D11" s="213"/>
      <c r="E11" s="213"/>
      <c r="F11" s="213"/>
      <c r="G11" s="213"/>
    </row>
    <row r="12" spans="1:7" ht="12.75" customHeight="1" x14ac:dyDescent="0.2">
      <c r="A12" s="213"/>
      <c r="B12" s="213"/>
      <c r="C12" s="213"/>
      <c r="D12" s="213"/>
      <c r="E12" s="213"/>
      <c r="F12" s="213"/>
      <c r="G12" s="213"/>
    </row>
    <row r="13" spans="1:7" ht="12.75" customHeight="1" x14ac:dyDescent="0.2">
      <c r="A13" s="213"/>
      <c r="B13" s="213"/>
      <c r="C13" s="213"/>
      <c r="D13" s="213"/>
      <c r="E13" s="213"/>
      <c r="F13" s="213"/>
      <c r="G13" s="213"/>
    </row>
    <row r="14" spans="1:7" ht="12.75" customHeight="1" x14ac:dyDescent="0.2">
      <c r="A14" s="213"/>
      <c r="B14" s="213"/>
      <c r="C14" s="213"/>
      <c r="D14" s="213"/>
      <c r="E14" s="213"/>
      <c r="F14" s="213"/>
      <c r="G14" s="213"/>
    </row>
    <row r="15" spans="1:7" ht="12.75" customHeight="1" x14ac:dyDescent="0.2">
      <c r="A15" s="213"/>
      <c r="B15" s="213"/>
      <c r="C15" s="213"/>
      <c r="D15" s="213"/>
      <c r="E15" s="213"/>
      <c r="F15" s="213"/>
      <c r="G15" s="213"/>
    </row>
    <row r="16" spans="1:7" ht="12.75" customHeight="1" x14ac:dyDescent="0.2">
      <c r="A16" s="213"/>
      <c r="B16" s="213"/>
      <c r="C16" s="213"/>
      <c r="D16" s="213"/>
      <c r="E16" s="213"/>
      <c r="F16" s="213"/>
      <c r="G16" s="213"/>
    </row>
    <row r="17" spans="1:7" ht="12.75" customHeight="1" x14ac:dyDescent="0.2">
      <c r="A17" s="213"/>
      <c r="B17" s="213"/>
      <c r="C17" s="213"/>
      <c r="D17" s="213"/>
      <c r="E17" s="213"/>
      <c r="F17" s="213"/>
      <c r="G17" s="213"/>
    </row>
    <row r="18" spans="1:7" ht="12.75" customHeight="1" x14ac:dyDescent="0.2">
      <c r="A18" s="213"/>
      <c r="B18" s="213"/>
      <c r="C18" s="213"/>
      <c r="D18" s="213"/>
      <c r="E18" s="213"/>
      <c r="F18" s="213"/>
      <c r="G18" s="213"/>
    </row>
    <row r="19" spans="1:7" ht="15.75" customHeight="1" x14ac:dyDescent="0.2">
      <c r="A19" s="213"/>
      <c r="B19" s="213"/>
      <c r="C19" s="213"/>
      <c r="D19" s="213"/>
      <c r="E19" s="213"/>
      <c r="F19" s="213"/>
      <c r="G19" s="213"/>
    </row>
    <row r="20" spans="1:7" ht="15.75" customHeight="1" x14ac:dyDescent="0.2">
      <c r="A20" s="213"/>
      <c r="B20" s="213"/>
      <c r="C20" s="213"/>
      <c r="D20" s="213"/>
      <c r="E20" s="213"/>
      <c r="F20" s="213"/>
      <c r="G20" s="213"/>
    </row>
    <row r="21" spans="1:7" ht="12.75" customHeight="1" x14ac:dyDescent="0.2">
      <c r="A21" s="213"/>
      <c r="B21" s="213"/>
      <c r="C21" s="213"/>
      <c r="D21" s="213"/>
      <c r="E21" s="213"/>
      <c r="F21" s="213"/>
      <c r="G21" s="213"/>
    </row>
    <row r="23" spans="1:7" ht="12.75" customHeight="1" x14ac:dyDescent="0.2">
      <c r="A23" s="213" t="s">
        <v>442</v>
      </c>
      <c r="B23" s="213"/>
      <c r="C23" s="213"/>
      <c r="D23" s="213"/>
      <c r="E23" s="213"/>
      <c r="F23" s="213"/>
      <c r="G23" s="213"/>
    </row>
    <row r="24" spans="1:7" ht="12.75" customHeight="1" x14ac:dyDescent="0.2">
      <c r="A24" s="213"/>
      <c r="B24" s="213"/>
      <c r="C24" s="213"/>
      <c r="D24" s="213"/>
      <c r="E24" s="213"/>
      <c r="F24" s="213"/>
      <c r="G24" s="213"/>
    </row>
    <row r="25" spans="1:7" ht="12.75" customHeight="1" x14ac:dyDescent="0.2">
      <c r="A25" s="213"/>
      <c r="B25" s="213"/>
      <c r="C25" s="213"/>
      <c r="D25" s="213"/>
      <c r="E25" s="213"/>
      <c r="F25" s="213"/>
      <c r="G25" s="213"/>
    </row>
    <row r="26" spans="1:7" ht="12.75" customHeight="1" x14ac:dyDescent="0.2">
      <c r="A26" s="213"/>
      <c r="B26" s="213"/>
      <c r="C26" s="213"/>
      <c r="D26" s="213"/>
      <c r="E26" s="213"/>
      <c r="F26" s="213"/>
      <c r="G26" s="213"/>
    </row>
    <row r="27" spans="1:7" ht="12.75" customHeight="1" x14ac:dyDescent="0.2">
      <c r="A27" s="213"/>
      <c r="B27" s="213"/>
      <c r="C27" s="213"/>
      <c r="D27" s="213"/>
      <c r="E27" s="213"/>
      <c r="F27" s="213"/>
      <c r="G27" s="213"/>
    </row>
    <row r="28" spans="1:7" ht="12.75" customHeight="1" x14ac:dyDescent="0.2">
      <c r="A28" s="213"/>
      <c r="B28" s="213"/>
      <c r="C28" s="213"/>
      <c r="D28" s="213"/>
      <c r="E28" s="213"/>
      <c r="F28" s="213"/>
      <c r="G28" s="213"/>
    </row>
    <row r="29" spans="1:7" ht="12.75" customHeight="1" x14ac:dyDescent="0.2">
      <c r="A29" s="213"/>
      <c r="B29" s="213"/>
      <c r="C29" s="213"/>
      <c r="D29" s="213"/>
      <c r="E29" s="213"/>
      <c r="F29" s="213"/>
      <c r="G29" s="213"/>
    </row>
    <row r="30" spans="1:7" ht="12.75" customHeight="1" x14ac:dyDescent="0.2">
      <c r="A30" s="213"/>
      <c r="B30" s="213"/>
      <c r="C30" s="213"/>
      <c r="D30" s="213"/>
      <c r="E30" s="213"/>
      <c r="F30" s="213"/>
      <c r="G30" s="213"/>
    </row>
    <row r="31" spans="1:7" ht="12.75" customHeight="1" x14ac:dyDescent="0.2">
      <c r="A31" s="213"/>
      <c r="B31" s="213"/>
      <c r="C31" s="213"/>
      <c r="D31" s="213"/>
      <c r="E31" s="213"/>
      <c r="F31" s="213"/>
      <c r="G31" s="213"/>
    </row>
    <row r="32" spans="1:7" ht="12.75" customHeight="1" x14ac:dyDescent="0.2">
      <c r="A32" s="213"/>
      <c r="B32" s="213"/>
      <c r="C32" s="213"/>
      <c r="D32" s="213"/>
      <c r="E32" s="213"/>
      <c r="F32" s="213"/>
      <c r="G32" s="213"/>
    </row>
    <row r="33" spans="1:8" ht="12.75" customHeight="1" x14ac:dyDescent="0.2">
      <c r="A33" s="213"/>
      <c r="B33" s="213"/>
      <c r="C33" s="213"/>
      <c r="D33" s="213"/>
      <c r="E33" s="213"/>
      <c r="F33" s="213"/>
      <c r="G33" s="213"/>
    </row>
    <row r="34" spans="1:8" ht="12.75" customHeight="1" x14ac:dyDescent="0.2">
      <c r="A34" s="213"/>
      <c r="B34" s="213"/>
      <c r="C34" s="213"/>
      <c r="D34" s="213"/>
      <c r="E34" s="213"/>
      <c r="F34" s="213"/>
      <c r="G34" s="213"/>
    </row>
    <row r="35" spans="1:8" x14ac:dyDescent="0.2">
      <c r="A35" s="213"/>
      <c r="B35" s="213"/>
      <c r="C35" s="213"/>
      <c r="D35" s="213"/>
      <c r="E35" s="213"/>
      <c r="F35" s="213"/>
      <c r="G35" s="213"/>
    </row>
    <row r="36" spans="1:8" x14ac:dyDescent="0.2">
      <c r="A36" s="213"/>
      <c r="B36" s="213"/>
      <c r="C36" s="213"/>
      <c r="D36" s="213"/>
      <c r="E36" s="213"/>
      <c r="F36" s="213"/>
      <c r="G36" s="213"/>
    </row>
    <row r="37" spans="1:8" ht="25.5" customHeight="1" x14ac:dyDescent="0.2">
      <c r="A37" s="213"/>
      <c r="B37" s="213"/>
      <c r="C37" s="213"/>
      <c r="D37" s="213"/>
      <c r="E37" s="213"/>
      <c r="F37" s="213"/>
      <c r="G37" s="213"/>
    </row>
    <row r="38" spans="1:8" hidden="1" x14ac:dyDescent="0.2">
      <c r="A38" s="213"/>
      <c r="B38" s="213"/>
      <c r="C38" s="213"/>
      <c r="D38" s="213"/>
      <c r="E38" s="213"/>
      <c r="F38" s="213"/>
      <c r="G38" s="213"/>
    </row>
    <row r="39" spans="1:8" ht="15.75" x14ac:dyDescent="0.2">
      <c r="A39" s="204"/>
      <c r="B39" s="204"/>
      <c r="C39" s="204"/>
      <c r="D39" s="204"/>
      <c r="E39" s="204"/>
      <c r="F39" s="204"/>
      <c r="G39" s="204"/>
    </row>
    <row r="40" spans="1:8" ht="162" customHeight="1" x14ac:dyDescent="0.2">
      <c r="A40" s="213" t="s">
        <v>443</v>
      </c>
      <c r="B40" s="213"/>
      <c r="C40" s="213"/>
      <c r="D40" s="213"/>
      <c r="E40" s="213"/>
      <c r="F40" s="213"/>
      <c r="G40" s="213"/>
    </row>
    <row r="41" spans="1:8" s="206" customFormat="1" ht="12.75" customHeight="1" x14ac:dyDescent="0.25">
      <c r="A41" s="205"/>
    </row>
    <row r="42" spans="1:8" ht="381" customHeight="1" x14ac:dyDescent="0.2">
      <c r="A42" s="213" t="s">
        <v>109</v>
      </c>
      <c r="B42" s="213"/>
      <c r="C42" s="213"/>
      <c r="D42" s="213"/>
      <c r="E42" s="213"/>
      <c r="F42" s="213"/>
      <c r="G42" s="213"/>
      <c r="H42" s="158" t="s">
        <v>110</v>
      </c>
    </row>
    <row r="57" s="158" customFormat="1" ht="32.25" customHeight="1" x14ac:dyDescent="0.2"/>
    <row r="72" s="158" customFormat="1" ht="19.5" customHeight="1" x14ac:dyDescent="0.2"/>
    <row r="92" s="158" customFormat="1" ht="57" customHeight="1" x14ac:dyDescent="0.2"/>
  </sheetData>
  <mergeCells count="5">
    <mergeCell ref="A2:G2"/>
    <mergeCell ref="A7:G21"/>
    <mergeCell ref="A23:G38"/>
    <mergeCell ref="A40:G40"/>
    <mergeCell ref="A42:G42"/>
  </mergeCells>
  <pageMargins left="0.70866141732283472" right="0.70866141732283472" top="0.74803149606299213" bottom="0.74803149606299213" header="0.31496062992125984" footer="0.31496062992125984"/>
  <pageSetup paperSize="9" scale="68" orientation="portrait" r:id="rId1"/>
  <headerFooter>
    <oddHeader xml:space="preserve">&amp;CUreditev krožnega križišča na območju ceste A3, odsek 0372 Kamionska cesta
Fernetiči od km 0+675 do km 0+860&amp;RRAZPIS 2021
</oddHeader>
    <oddFooter>Stran &amp;P od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23296"/>
  </sheetPr>
  <dimension ref="B1:K123"/>
  <sheetViews>
    <sheetView view="pageBreakPreview" topLeftCell="A43" zoomScale="85" zoomScaleNormal="100" zoomScaleSheetLayoutView="85" workbookViewId="0">
      <selection activeCell="D48" sqref="D48"/>
    </sheetView>
  </sheetViews>
  <sheetFormatPr defaultColWidth="9.140625" defaultRowHeight="15.75" x14ac:dyDescent="0.25"/>
  <cols>
    <col min="1" max="1" width="9.140625" style="47"/>
    <col min="2" max="3" width="10.7109375" style="49" customWidth="1"/>
    <col min="4" max="4" width="47.7109375" style="43" customWidth="1"/>
    <col min="5" max="5" width="14.7109375" style="44" customWidth="1"/>
    <col min="6" max="6" width="12.7109375" style="44" customWidth="1"/>
    <col min="7" max="7" width="15.7109375" style="44" customWidth="1"/>
    <col min="8" max="8" width="15.7109375" style="45" customWidth="1"/>
    <col min="9" max="9" width="11.5703125" style="46" bestFit="1" customWidth="1"/>
    <col min="10" max="10" width="10.140625" style="47" bestFit="1" customWidth="1"/>
    <col min="11" max="16384" width="9.140625" style="47"/>
  </cols>
  <sheetData>
    <row r="1" spans="2:10" x14ac:dyDescent="0.25">
      <c r="B1" s="41" t="s">
        <v>46</v>
      </c>
      <c r="C1" s="42" t="str">
        <f ca="1">MID(CELL("filename",A1),FIND("]",CELL("filename",A1))+1,255)</f>
        <v>KROŽIŠČE</v>
      </c>
    </row>
    <row r="3" spans="2:10" x14ac:dyDescent="0.2">
      <c r="B3" s="48" t="s">
        <v>14</v>
      </c>
    </row>
    <row r="4" spans="2:10" x14ac:dyDescent="0.25">
      <c r="B4" s="50" t="str">
        <f ca="1">"REKAPITULACIJA "&amp;C1</f>
        <v>REKAPITULACIJA KROŽIŠČE</v>
      </c>
      <c r="C4" s="51"/>
      <c r="D4" s="51"/>
      <c r="E4" s="52"/>
      <c r="F4" s="52"/>
      <c r="G4" s="52"/>
      <c r="H4" s="2"/>
      <c r="I4" s="53"/>
    </row>
    <row r="5" spans="2:10" x14ac:dyDescent="0.25">
      <c r="B5" s="54"/>
      <c r="C5" s="55"/>
      <c r="D5" s="56"/>
      <c r="H5" s="57"/>
      <c r="I5" s="58"/>
      <c r="J5" s="59"/>
    </row>
    <row r="6" spans="2:10" x14ac:dyDescent="0.25">
      <c r="B6" s="60" t="s">
        <v>47</v>
      </c>
      <c r="D6" s="61" t="str">
        <f>VLOOKUP(B6,$B$16:$H$364,2,FALSE)</f>
        <v>PREDDELA</v>
      </c>
      <c r="E6" s="62"/>
      <c r="F6" s="45"/>
      <c r="H6" s="63">
        <f>VLOOKUP($D6&amp;" SKUPAJ:",$G$16:H$364,2,FALSE)</f>
        <v>0</v>
      </c>
      <c r="I6" s="64"/>
      <c r="J6" s="65"/>
    </row>
    <row r="7" spans="2:10" x14ac:dyDescent="0.25">
      <c r="B7" s="60"/>
      <c r="D7" s="61"/>
      <c r="E7" s="62"/>
      <c r="F7" s="45"/>
      <c r="H7" s="63"/>
      <c r="I7" s="127"/>
      <c r="J7" s="128"/>
    </row>
    <row r="8" spans="2:10" x14ac:dyDescent="0.25">
      <c r="B8" s="60" t="s">
        <v>48</v>
      </c>
      <c r="D8" s="61" t="str">
        <f>VLOOKUP(B8,$B$16:$H$364,2,FALSE)</f>
        <v>ZEMELJSKA DELA</v>
      </c>
      <c r="E8" s="62"/>
      <c r="F8" s="45"/>
      <c r="H8" s="63">
        <f>VLOOKUP($D8&amp;" SKUPAJ:",$G$16:H$364,2,FALSE)</f>
        <v>0</v>
      </c>
      <c r="I8" s="129"/>
      <c r="J8" s="130"/>
    </row>
    <row r="9" spans="2:10" x14ac:dyDescent="0.25">
      <c r="B9" s="60"/>
      <c r="D9" s="61"/>
      <c r="E9" s="62"/>
      <c r="F9" s="45"/>
      <c r="H9" s="63"/>
      <c r="I9" s="53"/>
    </row>
    <row r="10" spans="2:10" x14ac:dyDescent="0.25">
      <c r="B10" s="60" t="s">
        <v>45</v>
      </c>
      <c r="D10" s="61" t="str">
        <f>VLOOKUP(B10,$B$16:$H$364,2,FALSE)</f>
        <v>VOZIŠČNE KONSTRUKCIJE</v>
      </c>
      <c r="E10" s="62"/>
      <c r="F10" s="45"/>
      <c r="H10" s="63">
        <f>VLOOKUP($D10&amp;" SKUPAJ:",$G$16:H$364,2,FALSE)</f>
        <v>0</v>
      </c>
    </row>
    <row r="11" spans="2:10" x14ac:dyDescent="0.25">
      <c r="B11" s="60"/>
      <c r="D11" s="61"/>
      <c r="E11" s="62"/>
      <c r="F11" s="45"/>
      <c r="H11" s="63"/>
    </row>
    <row r="12" spans="2:10" x14ac:dyDescent="0.25">
      <c r="B12" s="60" t="s">
        <v>57</v>
      </c>
      <c r="D12" s="61" t="str">
        <f>VLOOKUP(B12,$B$16:$H$364,2,FALSE)</f>
        <v>OPREMA CEST</v>
      </c>
      <c r="E12" s="62"/>
      <c r="F12" s="45"/>
      <c r="H12" s="63">
        <f>VLOOKUP($D12&amp;" SKUPAJ:",$G$16:H$364,2,FALSE)</f>
        <v>0</v>
      </c>
    </row>
    <row r="13" spans="2:10" s="46" customFormat="1" ht="16.5" thickBot="1" x14ac:dyDescent="0.3">
      <c r="B13" s="66"/>
      <c r="C13" s="67"/>
      <c r="D13" s="68"/>
      <c r="E13" s="69"/>
      <c r="F13" s="70"/>
      <c r="G13" s="71"/>
      <c r="H13" s="72"/>
    </row>
    <row r="14" spans="2:10" s="46" customFormat="1" ht="16.5" thickTop="1" x14ac:dyDescent="0.25">
      <c r="B14" s="73"/>
      <c r="C14" s="74"/>
      <c r="D14" s="75"/>
      <c r="E14" s="76"/>
      <c r="F14" s="77"/>
      <c r="G14" s="76" t="str">
        <f ca="1">"SKUPAJ "&amp;C1&amp;" (BREZ DDV):"</f>
        <v>SKUPAJ KROŽIŠČE (BREZ DDV):</v>
      </c>
      <c r="H14" s="78">
        <f>ROUND(SUM(H6:H12),2)</f>
        <v>0</v>
      </c>
    </row>
    <row r="16" spans="2:10" s="46" customFormat="1" ht="16.5" thickBot="1" x14ac:dyDescent="0.3">
      <c r="B16" s="79" t="s">
        <v>0</v>
      </c>
      <c r="C16" s="80" t="s">
        <v>1</v>
      </c>
      <c r="D16" s="81" t="s">
        <v>2</v>
      </c>
      <c r="E16" s="82" t="s">
        <v>3</v>
      </c>
      <c r="F16" s="82" t="s">
        <v>4</v>
      </c>
      <c r="G16" s="82" t="s">
        <v>5</v>
      </c>
      <c r="H16" s="82" t="s">
        <v>6</v>
      </c>
    </row>
    <row r="18" spans="2:11" s="46" customFormat="1" x14ac:dyDescent="0.25">
      <c r="B18" s="83" t="s">
        <v>47</v>
      </c>
      <c r="C18" s="214" t="s">
        <v>7</v>
      </c>
      <c r="D18" s="214"/>
      <c r="E18" s="84"/>
      <c r="F18" s="85"/>
      <c r="G18" s="86"/>
      <c r="H18" s="87"/>
    </row>
    <row r="19" spans="2:11" s="46" customFormat="1" x14ac:dyDescent="0.25">
      <c r="B19" s="88" t="s">
        <v>59</v>
      </c>
      <c r="C19" s="89" t="s">
        <v>60</v>
      </c>
      <c r="D19" s="90"/>
      <c r="E19" s="1"/>
      <c r="F19" s="91"/>
      <c r="G19" s="1"/>
      <c r="H19" s="92"/>
    </row>
    <row r="20" spans="2:11" s="46" customFormat="1" ht="31.5" x14ac:dyDescent="0.25">
      <c r="B20" s="93">
        <f>+COUNT($B$19:B19)+1</f>
        <v>1</v>
      </c>
      <c r="C20" s="94" t="s">
        <v>79</v>
      </c>
      <c r="D20" s="95" t="s">
        <v>80</v>
      </c>
      <c r="E20" s="2" t="s">
        <v>111</v>
      </c>
      <c r="F20" s="2">
        <v>0.33</v>
      </c>
      <c r="G20" s="2"/>
      <c r="H20" s="92">
        <f>+$F20*G20</f>
        <v>0</v>
      </c>
      <c r="K20" s="44"/>
    </row>
    <row r="21" spans="2:11" s="46" customFormat="1" ht="37.5" customHeight="1" x14ac:dyDescent="0.25">
      <c r="B21" s="93">
        <f>+COUNT($B$19:B20)+1</f>
        <v>2</v>
      </c>
      <c r="C21" s="94" t="s">
        <v>112</v>
      </c>
      <c r="D21" s="95" t="s">
        <v>113</v>
      </c>
      <c r="E21" s="2" t="s">
        <v>114</v>
      </c>
      <c r="F21" s="2">
        <v>1</v>
      </c>
      <c r="G21" s="2"/>
      <c r="H21" s="92">
        <f>+$F21*G21</f>
        <v>0</v>
      </c>
      <c r="K21" s="44"/>
    </row>
    <row r="22" spans="2:11" s="46" customFormat="1" ht="31.5" x14ac:dyDescent="0.25">
      <c r="B22" s="93">
        <f>+COUNT($B$19:B21)+1</f>
        <v>3</v>
      </c>
      <c r="C22" s="94" t="s">
        <v>81</v>
      </c>
      <c r="D22" s="95" t="s">
        <v>56</v>
      </c>
      <c r="E22" s="2" t="s">
        <v>114</v>
      </c>
      <c r="F22" s="2">
        <v>20</v>
      </c>
      <c r="G22" s="2"/>
      <c r="H22" s="92">
        <f>+$F22*G22</f>
        <v>0</v>
      </c>
      <c r="K22" s="44"/>
    </row>
    <row r="23" spans="2:11" s="46" customFormat="1" ht="31.5" x14ac:dyDescent="0.25">
      <c r="B23" s="93">
        <f>+COUNT($B$19:B22)+1</f>
        <v>4</v>
      </c>
      <c r="C23" s="94" t="s">
        <v>115</v>
      </c>
      <c r="D23" s="95" t="s">
        <v>116</v>
      </c>
      <c r="E23" s="2" t="s">
        <v>111</v>
      </c>
      <c r="F23" s="2">
        <v>0.33</v>
      </c>
      <c r="G23" s="2"/>
      <c r="H23" s="92">
        <f>+$F23*G23</f>
        <v>0</v>
      </c>
      <c r="K23" s="44"/>
    </row>
    <row r="24" spans="2:11" s="46" customFormat="1" x14ac:dyDescent="0.25">
      <c r="B24" s="88" t="s">
        <v>61</v>
      </c>
      <c r="C24" s="89" t="s">
        <v>62</v>
      </c>
      <c r="D24" s="90"/>
      <c r="E24" s="1"/>
      <c r="F24" s="91"/>
      <c r="G24" s="1"/>
      <c r="H24" s="92"/>
    </row>
    <row r="25" spans="2:11" s="46" customFormat="1" ht="63" x14ac:dyDescent="0.25">
      <c r="B25" s="93">
        <f>+COUNT($B$19:B24)+1</f>
        <v>5</v>
      </c>
      <c r="C25" s="94" t="s">
        <v>117</v>
      </c>
      <c r="D25" s="95" t="s">
        <v>119</v>
      </c>
      <c r="E25" s="2" t="s">
        <v>118</v>
      </c>
      <c r="F25" s="2">
        <v>305</v>
      </c>
      <c r="G25" s="2"/>
      <c r="H25" s="92">
        <f t="shared" ref="H25:H29" si="0">+$F25*G25</f>
        <v>0</v>
      </c>
      <c r="K25" s="44"/>
    </row>
    <row r="26" spans="2:11" s="46" customFormat="1" ht="78.75" x14ac:dyDescent="0.25">
      <c r="B26" s="93">
        <f>+COUNT($B$19:B25)+1</f>
        <v>6</v>
      </c>
      <c r="C26" s="94" t="s">
        <v>82</v>
      </c>
      <c r="D26" s="95" t="s">
        <v>134</v>
      </c>
      <c r="E26" s="2" t="s">
        <v>114</v>
      </c>
      <c r="F26" s="2">
        <v>5</v>
      </c>
      <c r="G26" s="2"/>
      <c r="H26" s="92">
        <f t="shared" si="0"/>
        <v>0</v>
      </c>
      <c r="K26" s="44"/>
    </row>
    <row r="27" spans="2:11" s="46" customFormat="1" ht="31.5" x14ac:dyDescent="0.25">
      <c r="B27" s="93">
        <f>+COUNT($B$19:B26)+1</f>
        <v>7</v>
      </c>
      <c r="C27" s="94" t="s">
        <v>120</v>
      </c>
      <c r="D27" s="95" t="s">
        <v>102</v>
      </c>
      <c r="E27" s="2" t="s">
        <v>121</v>
      </c>
      <c r="F27" s="2">
        <v>64</v>
      </c>
      <c r="G27" s="2"/>
      <c r="H27" s="92">
        <f t="shared" si="0"/>
        <v>0</v>
      </c>
      <c r="K27" s="44"/>
    </row>
    <row r="28" spans="2:11" s="46" customFormat="1" ht="31.5" x14ac:dyDescent="0.25">
      <c r="B28" s="93">
        <f>+COUNT($B$19:B27)+1</f>
        <v>8</v>
      </c>
      <c r="C28" s="94" t="s">
        <v>122</v>
      </c>
      <c r="D28" s="95" t="s">
        <v>103</v>
      </c>
      <c r="E28" s="2" t="s">
        <v>121</v>
      </c>
      <c r="F28" s="2">
        <v>175</v>
      </c>
      <c r="G28" s="2"/>
      <c r="H28" s="92">
        <f t="shared" si="0"/>
        <v>0</v>
      </c>
      <c r="K28" s="44"/>
    </row>
    <row r="29" spans="2:11" s="46" customFormat="1" ht="31.5" x14ac:dyDescent="0.25">
      <c r="B29" s="93">
        <f>+COUNT($B$19:B28)+1</f>
        <v>9</v>
      </c>
      <c r="C29" s="94" t="s">
        <v>123</v>
      </c>
      <c r="D29" s="95" t="s">
        <v>166</v>
      </c>
      <c r="E29" s="2" t="s">
        <v>118</v>
      </c>
      <c r="F29" s="2">
        <v>1313</v>
      </c>
      <c r="G29" s="2"/>
      <c r="H29" s="92">
        <f t="shared" si="0"/>
        <v>0</v>
      </c>
      <c r="K29" s="44"/>
    </row>
    <row r="30" spans="2:11" s="46" customFormat="1" ht="31.5" x14ac:dyDescent="0.25">
      <c r="B30" s="148">
        <f>+COUNT($B$19:B29)+1</f>
        <v>10</v>
      </c>
      <c r="C30" s="149" t="s">
        <v>124</v>
      </c>
      <c r="D30" s="96" t="s">
        <v>125</v>
      </c>
      <c r="E30" s="40" t="s">
        <v>118</v>
      </c>
      <c r="F30" s="40">
        <v>1295</v>
      </c>
      <c r="G30" s="40"/>
      <c r="H30" s="150">
        <f t="shared" ref="H30:H35" si="1">+$F30*G30</f>
        <v>0</v>
      </c>
      <c r="K30" s="44"/>
    </row>
    <row r="31" spans="2:11" s="46" customFormat="1" ht="31.5" x14ac:dyDescent="0.25">
      <c r="B31" s="93">
        <f>+COUNT($B$19:B30)+1</f>
        <v>11</v>
      </c>
      <c r="C31" s="94" t="s">
        <v>126</v>
      </c>
      <c r="D31" s="95" t="s">
        <v>127</v>
      </c>
      <c r="E31" s="2" t="s">
        <v>118</v>
      </c>
      <c r="F31" s="2">
        <v>171</v>
      </c>
      <c r="G31" s="2"/>
      <c r="H31" s="92">
        <f t="shared" si="1"/>
        <v>0</v>
      </c>
      <c r="K31" s="44"/>
    </row>
    <row r="32" spans="2:11" s="46" customFormat="1" ht="63" x14ac:dyDescent="0.25">
      <c r="B32" s="93">
        <f>+COUNT($B$19:B31)+1</f>
        <v>12</v>
      </c>
      <c r="C32" s="94" t="s">
        <v>128</v>
      </c>
      <c r="D32" s="95" t="s">
        <v>167</v>
      </c>
      <c r="E32" s="2" t="s">
        <v>118</v>
      </c>
      <c r="F32" s="2">
        <v>426</v>
      </c>
      <c r="G32" s="2"/>
      <c r="H32" s="92">
        <f t="shared" si="1"/>
        <v>0</v>
      </c>
      <c r="K32" s="44"/>
    </row>
    <row r="33" spans="2:11" s="46" customFormat="1" ht="63" x14ac:dyDescent="0.25">
      <c r="B33" s="93">
        <f>+COUNT($B$19:B32)+1</f>
        <v>13</v>
      </c>
      <c r="C33" s="94" t="s">
        <v>94</v>
      </c>
      <c r="D33" s="95" t="s">
        <v>168</v>
      </c>
      <c r="E33" s="2" t="s">
        <v>121</v>
      </c>
      <c r="F33" s="2">
        <v>422</v>
      </c>
      <c r="G33" s="2"/>
      <c r="H33" s="92">
        <f t="shared" si="1"/>
        <v>0</v>
      </c>
      <c r="K33" s="44"/>
    </row>
    <row r="34" spans="2:11" s="46" customFormat="1" ht="31.5" x14ac:dyDescent="0.25">
      <c r="B34" s="93">
        <f>+COUNT($B$19:B33)+1</f>
        <v>14</v>
      </c>
      <c r="C34" s="94" t="s">
        <v>83</v>
      </c>
      <c r="D34" s="95" t="s">
        <v>129</v>
      </c>
      <c r="E34" s="2" t="s">
        <v>121</v>
      </c>
      <c r="F34" s="2">
        <v>436</v>
      </c>
      <c r="G34" s="2"/>
      <c r="H34" s="92">
        <f t="shared" si="1"/>
        <v>0</v>
      </c>
      <c r="K34" s="44"/>
    </row>
    <row r="35" spans="2:11" s="46" customFormat="1" ht="31.5" x14ac:dyDescent="0.25">
      <c r="B35" s="93">
        <f>+COUNT($B$19:B34)+1</f>
        <v>15</v>
      </c>
      <c r="C35" s="94" t="s">
        <v>130</v>
      </c>
      <c r="D35" s="95" t="s">
        <v>131</v>
      </c>
      <c r="E35" s="2" t="s">
        <v>132</v>
      </c>
      <c r="F35" s="2">
        <v>20.16</v>
      </c>
      <c r="G35" s="2"/>
      <c r="H35" s="92">
        <f t="shared" si="1"/>
        <v>0</v>
      </c>
      <c r="K35" s="44"/>
    </row>
    <row r="36" spans="2:11" s="46" customFormat="1" ht="63" x14ac:dyDescent="0.25">
      <c r="B36" s="148">
        <f>+COUNT($B$19:B35)+1</f>
        <v>16</v>
      </c>
      <c r="C36" s="149" t="s">
        <v>133</v>
      </c>
      <c r="D36" s="96" t="s">
        <v>135</v>
      </c>
      <c r="E36" s="40" t="s">
        <v>132</v>
      </c>
      <c r="F36" s="40">
        <v>95.76</v>
      </c>
      <c r="G36" s="40"/>
      <c r="H36" s="150">
        <f t="shared" ref="H36:H37" si="2">+$F36*G36</f>
        <v>0</v>
      </c>
      <c r="K36" s="44"/>
    </row>
    <row r="37" spans="2:11" s="46" customFormat="1" ht="63" x14ac:dyDescent="0.25">
      <c r="B37" s="208">
        <f>+COUNT($B$19:B36)+1</f>
        <v>17</v>
      </c>
      <c r="C37" s="207" t="s">
        <v>465</v>
      </c>
      <c r="D37" s="95" t="s">
        <v>466</v>
      </c>
      <c r="E37" s="2" t="s">
        <v>118</v>
      </c>
      <c r="F37" s="2">
        <v>24</v>
      </c>
      <c r="G37" s="2"/>
      <c r="H37" s="92">
        <f t="shared" si="2"/>
        <v>0</v>
      </c>
      <c r="K37" s="44"/>
    </row>
    <row r="38" spans="2:11" s="46" customFormat="1" x14ac:dyDescent="0.25">
      <c r="B38" s="97"/>
      <c r="C38" s="98"/>
      <c r="D38" s="99"/>
      <c r="E38" s="1"/>
      <c r="F38" s="91"/>
      <c r="G38" s="100"/>
      <c r="H38" s="101"/>
    </row>
    <row r="39" spans="2:11" s="46" customFormat="1" ht="16.5" thickBot="1" x14ac:dyDescent="0.3">
      <c r="B39" s="102"/>
      <c r="C39" s="103"/>
      <c r="D39" s="103"/>
      <c r="E39" s="104"/>
      <c r="F39" s="104"/>
      <c r="G39" s="105" t="str">
        <f>C18&amp;" SKUPAJ:"</f>
        <v>PREDDELA SKUPAJ:</v>
      </c>
      <c r="H39" s="106">
        <f>ROUNDDOWN(SUM(H20:H37),2)</f>
        <v>0</v>
      </c>
    </row>
    <row r="40" spans="2:11" s="46" customFormat="1" x14ac:dyDescent="0.25">
      <c r="B40" s="131"/>
      <c r="C40" s="131"/>
      <c r="D40" s="132"/>
      <c r="E40" s="133"/>
      <c r="F40" s="133"/>
      <c r="G40" s="133"/>
      <c r="H40" s="134"/>
    </row>
    <row r="41" spans="2:11" s="46" customFormat="1" x14ac:dyDescent="0.25">
      <c r="B41" s="83" t="s">
        <v>48</v>
      </c>
      <c r="C41" s="214" t="s">
        <v>50</v>
      </c>
      <c r="D41" s="214"/>
      <c r="E41" s="84"/>
      <c r="F41" s="85"/>
      <c r="G41" s="86"/>
      <c r="H41" s="87"/>
    </row>
    <row r="42" spans="2:11" s="46" customFormat="1" x14ac:dyDescent="0.25">
      <c r="B42" s="135" t="s">
        <v>63</v>
      </c>
      <c r="C42" s="89" t="s">
        <v>64</v>
      </c>
      <c r="D42" s="90"/>
      <c r="E42" s="1"/>
      <c r="F42" s="91"/>
      <c r="G42" s="1"/>
      <c r="H42" s="92"/>
    </row>
    <row r="43" spans="2:11" s="46" customFormat="1" ht="110.25" x14ac:dyDescent="0.25">
      <c r="B43" s="93">
        <f>+COUNT($B$42:B42)+1</f>
        <v>1</v>
      </c>
      <c r="C43" s="140" t="s">
        <v>85</v>
      </c>
      <c r="D43" s="95" t="s">
        <v>137</v>
      </c>
      <c r="E43" s="2" t="s">
        <v>132</v>
      </c>
      <c r="F43" s="136">
        <v>3121</v>
      </c>
      <c r="G43" s="2"/>
      <c r="H43" s="92">
        <f t="shared" ref="H43:H54" si="3">+$F43*G43</f>
        <v>0</v>
      </c>
    </row>
    <row r="44" spans="2:11" s="46" customFormat="1" ht="31.5" x14ac:dyDescent="0.25">
      <c r="B44" s="93">
        <f>+COUNT($B$42:B43)+1</f>
        <v>2</v>
      </c>
      <c r="C44" s="140" t="s">
        <v>84</v>
      </c>
      <c r="D44" s="95" t="s">
        <v>138</v>
      </c>
      <c r="E44" s="2" t="s">
        <v>132</v>
      </c>
      <c r="F44" s="136">
        <v>527</v>
      </c>
      <c r="G44" s="2"/>
      <c r="H44" s="92">
        <f t="shared" si="3"/>
        <v>0</v>
      </c>
    </row>
    <row r="45" spans="2:11" s="46" customFormat="1" ht="31.5" x14ac:dyDescent="0.25">
      <c r="B45" s="93">
        <f>+COUNT($B$42:B44)+1</f>
        <v>3</v>
      </c>
      <c r="C45" s="140" t="s">
        <v>142</v>
      </c>
      <c r="D45" s="95" t="s">
        <v>144</v>
      </c>
      <c r="E45" s="2" t="s">
        <v>132</v>
      </c>
      <c r="F45" s="136">
        <v>116</v>
      </c>
      <c r="G45" s="2"/>
      <c r="H45" s="92">
        <f t="shared" ref="H45" si="4">+$F45*G45</f>
        <v>0</v>
      </c>
    </row>
    <row r="46" spans="2:11" s="46" customFormat="1" ht="31.5" x14ac:dyDescent="0.25">
      <c r="B46" s="93">
        <f>+COUNT($B$42:B45)+1</f>
        <v>4</v>
      </c>
      <c r="C46" s="140" t="s">
        <v>142</v>
      </c>
      <c r="D46" s="95" t="s">
        <v>143</v>
      </c>
      <c r="E46" s="2" t="s">
        <v>132</v>
      </c>
      <c r="F46" s="136">
        <v>164</v>
      </c>
      <c r="G46" s="2"/>
      <c r="H46" s="92">
        <f t="shared" ref="H46" si="5">+$F46*G46</f>
        <v>0</v>
      </c>
    </row>
    <row r="47" spans="2:11" s="46" customFormat="1" x14ac:dyDescent="0.25">
      <c r="B47" s="151" t="s">
        <v>65</v>
      </c>
      <c r="C47" s="152" t="s">
        <v>139</v>
      </c>
      <c r="D47" s="153"/>
      <c r="E47" s="1"/>
      <c r="F47" s="91"/>
      <c r="G47" s="1"/>
      <c r="H47" s="92"/>
    </row>
    <row r="48" spans="2:11" s="46" customFormat="1" ht="94.5" x14ac:dyDescent="0.25">
      <c r="B48" s="93">
        <f>+COUNT($B$42:B47)+1</f>
        <v>5</v>
      </c>
      <c r="C48" s="154" t="s">
        <v>140</v>
      </c>
      <c r="D48" s="96" t="s">
        <v>141</v>
      </c>
      <c r="E48" s="2" t="s">
        <v>118</v>
      </c>
      <c r="F48" s="136">
        <v>5900</v>
      </c>
      <c r="G48" s="2"/>
      <c r="H48" s="92">
        <f t="shared" ref="H48" si="6">+$F48*G48</f>
        <v>0</v>
      </c>
    </row>
    <row r="49" spans="2:10" s="46" customFormat="1" x14ac:dyDescent="0.25">
      <c r="B49" s="135" t="s">
        <v>78</v>
      </c>
      <c r="C49" s="89" t="s">
        <v>145</v>
      </c>
      <c r="D49" s="90"/>
      <c r="E49" s="1"/>
      <c r="F49" s="91"/>
      <c r="G49" s="1"/>
      <c r="H49" s="92"/>
    </row>
    <row r="50" spans="2:10" s="46" customFormat="1" ht="31.5" x14ac:dyDescent="0.25">
      <c r="B50" s="93">
        <f>+COUNT($B$42:B49)+1</f>
        <v>6</v>
      </c>
      <c r="C50" s="140" t="s">
        <v>146</v>
      </c>
      <c r="D50" s="95" t="s">
        <v>441</v>
      </c>
      <c r="E50" s="2" t="s">
        <v>118</v>
      </c>
      <c r="F50" s="136">
        <v>5900</v>
      </c>
      <c r="G50" s="2"/>
      <c r="H50" s="92">
        <f t="shared" si="3"/>
        <v>0</v>
      </c>
    </row>
    <row r="51" spans="2:10" s="46" customFormat="1" x14ac:dyDescent="0.25">
      <c r="B51" s="135" t="s">
        <v>66</v>
      </c>
      <c r="C51" s="89" t="s">
        <v>147</v>
      </c>
      <c r="D51" s="90"/>
      <c r="E51" s="1"/>
      <c r="F51" s="91"/>
      <c r="G51" s="1"/>
      <c r="H51" s="92"/>
    </row>
    <row r="52" spans="2:10" s="46" customFormat="1" ht="31.5" x14ac:dyDescent="0.25">
      <c r="B52" s="93">
        <f>+COUNT($B$42:B50)+1</f>
        <v>7</v>
      </c>
      <c r="C52" s="140" t="s">
        <v>148</v>
      </c>
      <c r="D52" s="95" t="s">
        <v>149</v>
      </c>
      <c r="E52" s="2" t="s">
        <v>132</v>
      </c>
      <c r="F52" s="136">
        <v>4172</v>
      </c>
      <c r="G52" s="2"/>
      <c r="H52" s="92">
        <f t="shared" si="3"/>
        <v>0</v>
      </c>
    </row>
    <row r="53" spans="2:10" s="46" customFormat="1" ht="31.5" x14ac:dyDescent="0.25">
      <c r="B53" s="208">
        <f>+COUNT($B$42:B52)+1</f>
        <v>8</v>
      </c>
      <c r="C53" s="140" t="s">
        <v>150</v>
      </c>
      <c r="D53" s="95" t="s">
        <v>151</v>
      </c>
      <c r="E53" s="209" t="s">
        <v>132</v>
      </c>
      <c r="F53" s="136">
        <v>3287</v>
      </c>
      <c r="G53" s="2"/>
      <c r="H53" s="92">
        <f t="shared" si="3"/>
        <v>0</v>
      </c>
    </row>
    <row r="54" spans="2:10" s="46" customFormat="1" ht="63" x14ac:dyDescent="0.25">
      <c r="B54" s="93">
        <f>+COUNT($B$42:B53)+1</f>
        <v>9</v>
      </c>
      <c r="C54" s="140" t="s">
        <v>152</v>
      </c>
      <c r="D54" s="95" t="s">
        <v>153</v>
      </c>
      <c r="E54" s="2" t="s">
        <v>132</v>
      </c>
      <c r="F54" s="136">
        <v>1840</v>
      </c>
      <c r="G54" s="2"/>
      <c r="H54" s="92">
        <f t="shared" si="3"/>
        <v>0</v>
      </c>
    </row>
    <row r="55" spans="2:10" s="46" customFormat="1" x14ac:dyDescent="0.25">
      <c r="B55" s="135" t="s">
        <v>154</v>
      </c>
      <c r="C55" s="89" t="s">
        <v>155</v>
      </c>
      <c r="D55" s="90"/>
      <c r="E55" s="1"/>
      <c r="F55" s="91"/>
      <c r="G55" s="1"/>
      <c r="H55" s="92"/>
    </row>
    <row r="56" spans="2:10" s="46" customFormat="1" ht="31.5" x14ac:dyDescent="0.25">
      <c r="B56" s="93">
        <f>+COUNT($B$42:B54)+1</f>
        <v>10</v>
      </c>
      <c r="C56" s="140" t="s">
        <v>156</v>
      </c>
      <c r="D56" s="96" t="s">
        <v>157</v>
      </c>
      <c r="E56" s="40" t="s">
        <v>118</v>
      </c>
      <c r="F56" s="155">
        <v>1334</v>
      </c>
      <c r="G56" s="40"/>
      <c r="H56" s="92">
        <f>+$F56*G56</f>
        <v>0</v>
      </c>
    </row>
    <row r="57" spans="2:10" s="46" customFormat="1" x14ac:dyDescent="0.25">
      <c r="B57" s="93">
        <f>+COUNT($B$42:B56)+1</f>
        <v>11</v>
      </c>
      <c r="C57" s="140" t="s">
        <v>158</v>
      </c>
      <c r="D57" s="96" t="s">
        <v>159</v>
      </c>
      <c r="E57" s="40" t="s">
        <v>118</v>
      </c>
      <c r="F57" s="155">
        <v>1334</v>
      </c>
      <c r="G57" s="40"/>
      <c r="H57" s="92">
        <f>+$F57*G57</f>
        <v>0</v>
      </c>
    </row>
    <row r="58" spans="2:10" s="46" customFormat="1" x14ac:dyDescent="0.25">
      <c r="B58" s="135" t="s">
        <v>160</v>
      </c>
      <c r="C58" s="89" t="s">
        <v>161</v>
      </c>
      <c r="D58" s="90"/>
      <c r="E58" s="1"/>
      <c r="F58" s="91"/>
      <c r="G58" s="1"/>
      <c r="H58" s="92"/>
    </row>
    <row r="59" spans="2:10" s="46" customFormat="1" ht="31.5" x14ac:dyDescent="0.25">
      <c r="B59" s="93">
        <f>+COUNT($B$42:B57)+1</f>
        <v>12</v>
      </c>
      <c r="C59" s="140"/>
      <c r="D59" s="96" t="s">
        <v>163</v>
      </c>
      <c r="E59" s="40" t="s">
        <v>26</v>
      </c>
      <c r="F59" s="155">
        <v>1442</v>
      </c>
      <c r="G59" s="40"/>
      <c r="H59" s="92">
        <f>+$F59*G59</f>
        <v>0</v>
      </c>
    </row>
    <row r="60" spans="2:10" s="46" customFormat="1" ht="31.5" x14ac:dyDescent="0.25">
      <c r="B60" s="93">
        <f>+COUNT($B$42:B59)+1</f>
        <v>13</v>
      </c>
      <c r="C60" s="140"/>
      <c r="D60" s="96" t="s">
        <v>164</v>
      </c>
      <c r="E60" s="40" t="s">
        <v>162</v>
      </c>
      <c r="F60" s="155">
        <v>199.4</v>
      </c>
      <c r="G60" s="40"/>
      <c r="H60" s="92">
        <f>+$F60*G60</f>
        <v>0</v>
      </c>
    </row>
    <row r="61" spans="2:10" s="46" customFormat="1" ht="47.25" x14ac:dyDescent="0.25">
      <c r="B61" s="93">
        <f>+COUNT($B$42:B60)+1</f>
        <v>14</v>
      </c>
      <c r="C61" s="140"/>
      <c r="D61" s="96" t="s">
        <v>165</v>
      </c>
      <c r="E61" s="40" t="s">
        <v>162</v>
      </c>
      <c r="F61" s="155">
        <v>104</v>
      </c>
      <c r="G61" s="40"/>
      <c r="H61" s="92">
        <f>+$F61*G61</f>
        <v>0</v>
      </c>
    </row>
    <row r="62" spans="2:10" s="46" customFormat="1" x14ac:dyDescent="0.25">
      <c r="B62" s="97"/>
      <c r="C62" s="90"/>
      <c r="D62" s="99"/>
      <c r="E62" s="1"/>
      <c r="F62" s="91"/>
      <c r="G62" s="100"/>
      <c r="H62" s="101"/>
      <c r="J62" s="47"/>
    </row>
    <row r="63" spans="2:10" s="46" customFormat="1" ht="16.5" thickBot="1" x14ac:dyDescent="0.3">
      <c r="B63" s="102"/>
      <c r="C63" s="103"/>
      <c r="D63" s="103"/>
      <c r="E63" s="104"/>
      <c r="F63" s="104"/>
      <c r="G63" s="105" t="str">
        <f>C41&amp;" SKUPAJ:"</f>
        <v>ZEMELJSKA DELA SKUPAJ:</v>
      </c>
      <c r="H63" s="106">
        <f>ROUNDDOWN(SUM(H43:H61),2)</f>
        <v>0</v>
      </c>
      <c r="J63" s="47"/>
    </row>
    <row r="64" spans="2:10" s="46" customFormat="1" x14ac:dyDescent="0.25">
      <c r="B64" s="137"/>
      <c r="C64" s="137"/>
      <c r="D64" s="137"/>
      <c r="E64" s="138"/>
      <c r="F64" s="138"/>
      <c r="G64" s="138"/>
      <c r="H64" s="139"/>
      <c r="J64" s="47"/>
    </row>
    <row r="65" spans="2:10" s="46" customFormat="1" x14ac:dyDescent="0.25">
      <c r="B65" s="83" t="s">
        <v>45</v>
      </c>
      <c r="C65" s="214" t="s">
        <v>24</v>
      </c>
      <c r="D65" s="214"/>
      <c r="E65" s="84"/>
      <c r="F65" s="85"/>
      <c r="G65" s="86"/>
      <c r="H65" s="87"/>
      <c r="J65" s="47"/>
    </row>
    <row r="66" spans="2:10" s="46" customFormat="1" x14ac:dyDescent="0.25">
      <c r="B66" s="151" t="s">
        <v>67</v>
      </c>
      <c r="C66" s="152" t="s">
        <v>68</v>
      </c>
      <c r="D66" s="153"/>
      <c r="E66" s="1"/>
      <c r="F66" s="91"/>
      <c r="G66" s="1"/>
      <c r="H66" s="92"/>
      <c r="J66" s="47"/>
    </row>
    <row r="67" spans="2:10" s="46" customFormat="1" ht="78.75" x14ac:dyDescent="0.25">
      <c r="B67" s="93">
        <f>+COUNT(#REF!)+1</f>
        <v>1</v>
      </c>
      <c r="C67" s="94" t="s">
        <v>86</v>
      </c>
      <c r="D67" s="156" t="s">
        <v>176</v>
      </c>
      <c r="E67" s="2" t="s">
        <v>132</v>
      </c>
      <c r="F67" s="2">
        <v>1450</v>
      </c>
      <c r="G67" s="2"/>
      <c r="H67" s="92">
        <f t="shared" ref="H67:H68" si="7">+$F67*G67</f>
        <v>0</v>
      </c>
      <c r="J67" s="47"/>
    </row>
    <row r="68" spans="2:10" s="46" customFormat="1" ht="31.5" x14ac:dyDescent="0.25">
      <c r="B68" s="93">
        <f>+COUNT($B$67:B67)+1</f>
        <v>2</v>
      </c>
      <c r="C68" s="94" t="s">
        <v>172</v>
      </c>
      <c r="D68" s="157" t="s">
        <v>173</v>
      </c>
      <c r="E68" s="2" t="s">
        <v>118</v>
      </c>
      <c r="F68" s="2">
        <v>3969</v>
      </c>
      <c r="G68" s="2"/>
      <c r="H68" s="92">
        <f t="shared" si="7"/>
        <v>0</v>
      </c>
      <c r="J68" s="47"/>
    </row>
    <row r="69" spans="2:10" s="46" customFormat="1" ht="31.5" x14ac:dyDescent="0.25">
      <c r="B69" s="93">
        <f>+COUNT($B$67:B68)+1</f>
        <v>3</v>
      </c>
      <c r="C69" s="94" t="s">
        <v>174</v>
      </c>
      <c r="D69" s="157" t="s">
        <v>175</v>
      </c>
      <c r="E69" s="2" t="s">
        <v>118</v>
      </c>
      <c r="F69" s="2">
        <v>3969</v>
      </c>
      <c r="G69" s="2"/>
      <c r="H69" s="92">
        <f t="shared" ref="H69" si="8">+$F69*G69</f>
        <v>0</v>
      </c>
      <c r="J69" s="47"/>
    </row>
    <row r="70" spans="2:10" s="46" customFormat="1" x14ac:dyDescent="0.25">
      <c r="B70" s="135" t="s">
        <v>70</v>
      </c>
      <c r="C70" s="89" t="s">
        <v>69</v>
      </c>
      <c r="D70" s="153"/>
      <c r="E70" s="1"/>
      <c r="F70" s="91"/>
      <c r="G70" s="1"/>
      <c r="H70" s="92"/>
      <c r="J70" s="47"/>
    </row>
    <row r="71" spans="2:10" s="46" customFormat="1" ht="126" x14ac:dyDescent="0.25">
      <c r="B71" s="93">
        <f>+COUNT($B$67:B70)+1</f>
        <v>4</v>
      </c>
      <c r="C71" s="94" t="s">
        <v>93</v>
      </c>
      <c r="D71" s="157" t="s">
        <v>180</v>
      </c>
      <c r="E71" s="2" t="s">
        <v>118</v>
      </c>
      <c r="F71" s="2">
        <v>188</v>
      </c>
      <c r="G71" s="2"/>
      <c r="H71" s="92">
        <f>+$F71*G71</f>
        <v>0</v>
      </c>
      <c r="J71" s="47"/>
    </row>
    <row r="72" spans="2:10" s="46" customFormat="1" ht="94.5" x14ac:dyDescent="0.25">
      <c r="B72" s="93">
        <f>+COUNT($B$67:B71)+1</f>
        <v>5</v>
      </c>
      <c r="C72" s="94" t="s">
        <v>177</v>
      </c>
      <c r="D72" s="157" t="s">
        <v>181</v>
      </c>
      <c r="E72" s="2" t="s">
        <v>118</v>
      </c>
      <c r="F72" s="2">
        <v>5332</v>
      </c>
      <c r="G72" s="2"/>
      <c r="H72" s="92">
        <f>+$F72*G72</f>
        <v>0</v>
      </c>
      <c r="J72" s="47"/>
    </row>
    <row r="73" spans="2:10" s="46" customFormat="1" ht="51.75" customHeight="1" x14ac:dyDescent="0.25">
      <c r="B73" s="93">
        <f>+COUNT($B$67:B72)+1</f>
        <v>6</v>
      </c>
      <c r="C73" s="94" t="s">
        <v>178</v>
      </c>
      <c r="D73" s="157" t="s">
        <v>179</v>
      </c>
      <c r="E73" s="2" t="s">
        <v>118</v>
      </c>
      <c r="F73" s="2">
        <v>5332</v>
      </c>
      <c r="G73" s="2"/>
      <c r="H73" s="92">
        <f>+$F73*G73</f>
        <v>0</v>
      </c>
      <c r="J73" s="47"/>
    </row>
    <row r="74" spans="2:10" s="46" customFormat="1" x14ac:dyDescent="0.25">
      <c r="B74" s="135" t="s">
        <v>89</v>
      </c>
      <c r="C74" s="89" t="s">
        <v>71</v>
      </c>
      <c r="D74" s="90"/>
      <c r="E74" s="1"/>
      <c r="F74" s="91"/>
      <c r="G74" s="1"/>
      <c r="H74" s="92"/>
      <c r="J74" s="47"/>
    </row>
    <row r="75" spans="2:10" s="46" customFormat="1" ht="47.25" x14ac:dyDescent="0.25">
      <c r="B75" s="93">
        <f>+COUNT($B$67:B74)+1</f>
        <v>7</v>
      </c>
      <c r="C75" s="94" t="s">
        <v>87</v>
      </c>
      <c r="D75" s="156" t="s">
        <v>88</v>
      </c>
      <c r="E75" s="2" t="s">
        <v>121</v>
      </c>
      <c r="F75" s="2">
        <v>867</v>
      </c>
      <c r="G75" s="2"/>
      <c r="H75" s="92">
        <f>+$F75*G75</f>
        <v>0</v>
      </c>
      <c r="J75" s="47"/>
    </row>
    <row r="76" spans="2:10" s="46" customFormat="1" ht="141.75" x14ac:dyDescent="0.25">
      <c r="B76" s="93">
        <f>+COUNT($B$67:B75)+1</f>
        <v>8</v>
      </c>
      <c r="C76" s="94" t="s">
        <v>182</v>
      </c>
      <c r="D76" s="156" t="s">
        <v>183</v>
      </c>
      <c r="E76" s="2" t="s">
        <v>121</v>
      </c>
      <c r="F76" s="2">
        <v>95</v>
      </c>
      <c r="G76" s="2"/>
      <c r="H76" s="92">
        <f>+$F76*G76</f>
        <v>0</v>
      </c>
      <c r="J76" s="47"/>
    </row>
    <row r="77" spans="2:10" s="46" customFormat="1" ht="63" x14ac:dyDescent="0.25">
      <c r="B77" s="93">
        <f>+COUNT($B$67:B76)+1</f>
        <v>9</v>
      </c>
      <c r="C77" s="94"/>
      <c r="D77" s="156" t="s">
        <v>184</v>
      </c>
      <c r="E77" s="2" t="s">
        <v>121</v>
      </c>
      <c r="F77" s="2">
        <v>168</v>
      </c>
      <c r="G77" s="2"/>
      <c r="H77" s="92">
        <f>+$F77*G77</f>
        <v>0</v>
      </c>
      <c r="J77" s="47"/>
    </row>
    <row r="78" spans="2:10" s="46" customFormat="1" ht="47.25" x14ac:dyDescent="0.25">
      <c r="B78" s="93">
        <f>+COUNT($B$67:B77)+1</f>
        <v>10</v>
      </c>
      <c r="C78" s="94" t="s">
        <v>185</v>
      </c>
      <c r="D78" s="156" t="s">
        <v>186</v>
      </c>
      <c r="E78" s="2" t="s">
        <v>121</v>
      </c>
      <c r="F78" s="2">
        <v>16</v>
      </c>
      <c r="G78" s="2"/>
      <c r="H78" s="92">
        <f>+$F78*G78</f>
        <v>0</v>
      </c>
      <c r="J78" s="47"/>
    </row>
    <row r="79" spans="2:10" s="46" customFormat="1" x14ac:dyDescent="0.25">
      <c r="B79" s="135" t="s">
        <v>170</v>
      </c>
      <c r="C79" s="89" t="s">
        <v>72</v>
      </c>
      <c r="D79" s="90"/>
      <c r="E79" s="1"/>
      <c r="F79" s="91"/>
      <c r="G79" s="1"/>
      <c r="H79" s="92"/>
      <c r="J79" s="47"/>
    </row>
    <row r="80" spans="2:10" s="46" customFormat="1" x14ac:dyDescent="0.25">
      <c r="B80" s="93">
        <f>+COUNT($B$67:B79)+1</f>
        <v>11</v>
      </c>
      <c r="C80" s="94" t="s">
        <v>187</v>
      </c>
      <c r="D80" s="156" t="s">
        <v>188</v>
      </c>
      <c r="E80" s="2" t="s">
        <v>118</v>
      </c>
      <c r="F80" s="2">
        <v>566</v>
      </c>
      <c r="G80" s="2"/>
      <c r="H80" s="92">
        <f>+$F80*G80</f>
        <v>0</v>
      </c>
      <c r="J80" s="47"/>
    </row>
    <row r="81" spans="2:10" s="46" customFormat="1" x14ac:dyDescent="0.25">
      <c r="B81" s="135" t="s">
        <v>169</v>
      </c>
      <c r="C81" s="89" t="s">
        <v>171</v>
      </c>
      <c r="D81" s="156"/>
      <c r="E81" s="2"/>
      <c r="F81" s="2"/>
      <c r="G81" s="2"/>
      <c r="H81" s="92"/>
      <c r="J81" s="47"/>
    </row>
    <row r="82" spans="2:10" s="46" customFormat="1" ht="94.5" x14ac:dyDescent="0.25">
      <c r="B82" s="93">
        <f>+COUNT($B$67:B81)+1</f>
        <v>12</v>
      </c>
      <c r="C82" s="94" t="s">
        <v>189</v>
      </c>
      <c r="D82" s="156" t="s">
        <v>191</v>
      </c>
      <c r="E82" s="2" t="s">
        <v>118</v>
      </c>
      <c r="F82" s="2">
        <v>25.7</v>
      </c>
      <c r="G82" s="2"/>
      <c r="H82" s="92">
        <f>+$F82*G82</f>
        <v>0</v>
      </c>
      <c r="J82" s="47"/>
    </row>
    <row r="83" spans="2:10" s="46" customFormat="1" ht="94.5" x14ac:dyDescent="0.25">
      <c r="B83" s="93">
        <f>+COUNT($B$67:B82)+1</f>
        <v>13</v>
      </c>
      <c r="C83" s="94" t="s">
        <v>190</v>
      </c>
      <c r="D83" s="156" t="s">
        <v>192</v>
      </c>
      <c r="E83" s="2" t="s">
        <v>118</v>
      </c>
      <c r="F83" s="2">
        <v>107</v>
      </c>
      <c r="G83" s="2"/>
      <c r="H83" s="92">
        <f>+$F83*G83</f>
        <v>0</v>
      </c>
      <c r="J83" s="47"/>
    </row>
    <row r="84" spans="2:10" s="46" customFormat="1" x14ac:dyDescent="0.25">
      <c r="B84" s="97"/>
      <c r="C84" s="90"/>
      <c r="D84" s="99"/>
      <c r="E84" s="1"/>
      <c r="F84" s="91"/>
      <c r="G84" s="100"/>
      <c r="H84" s="101"/>
      <c r="J84" s="47"/>
    </row>
    <row r="85" spans="2:10" s="46" customFormat="1" ht="16.5" thickBot="1" x14ac:dyDescent="0.3">
      <c r="B85" s="102"/>
      <c r="C85" s="103"/>
      <c r="D85" s="103"/>
      <c r="E85" s="104"/>
      <c r="F85" s="104"/>
      <c r="G85" s="105" t="str">
        <f>C65&amp;" SKUPAJ:"</f>
        <v>VOZIŠČNE KONSTRUKCIJE SKUPAJ:</v>
      </c>
      <c r="H85" s="106">
        <f>ROUNDDOWN(SUM(H67:H83),2)</f>
        <v>0</v>
      </c>
      <c r="J85" s="47"/>
    </row>
    <row r="86" spans="2:10" s="46" customFormat="1" x14ac:dyDescent="0.25">
      <c r="B86" s="137"/>
      <c r="C86" s="137"/>
      <c r="D86" s="137"/>
      <c r="E86" s="138"/>
      <c r="F86" s="138"/>
      <c r="G86" s="138"/>
      <c r="H86" s="139"/>
      <c r="J86" s="47"/>
    </row>
    <row r="87" spans="2:10" s="46" customFormat="1" x14ac:dyDescent="0.25">
      <c r="B87" s="83" t="s">
        <v>57</v>
      </c>
      <c r="C87" s="214" t="s">
        <v>99</v>
      </c>
      <c r="D87" s="214"/>
      <c r="E87" s="84"/>
      <c r="F87" s="85"/>
      <c r="G87" s="86"/>
      <c r="H87" s="87"/>
      <c r="J87" s="47"/>
    </row>
    <row r="88" spans="2:10" s="46" customFormat="1" x14ac:dyDescent="0.25">
      <c r="B88" s="135" t="s">
        <v>101</v>
      </c>
      <c r="C88" s="89" t="s">
        <v>193</v>
      </c>
      <c r="D88" s="90"/>
      <c r="E88" s="1"/>
      <c r="F88" s="91"/>
      <c r="G88" s="1"/>
      <c r="H88" s="92"/>
      <c r="J88" s="47"/>
    </row>
    <row r="89" spans="2:10" s="46" customFormat="1" ht="31.5" x14ac:dyDescent="0.25">
      <c r="B89" s="93">
        <f>+COUNT($B$88:B88)+1</f>
        <v>1</v>
      </c>
      <c r="C89" s="140" t="s">
        <v>194</v>
      </c>
      <c r="D89" s="96" t="s">
        <v>195</v>
      </c>
      <c r="E89" s="2" t="s">
        <v>114</v>
      </c>
      <c r="F89" s="136">
        <v>28</v>
      </c>
      <c r="G89" s="2"/>
      <c r="H89" s="92">
        <f t="shared" ref="H89:H107" si="9">+$F89*G89</f>
        <v>0</v>
      </c>
      <c r="J89" s="47"/>
    </row>
    <row r="90" spans="2:10" s="46" customFormat="1" ht="47.25" x14ac:dyDescent="0.25">
      <c r="B90" s="93">
        <f>+COUNT($B$88:B89)+1</f>
        <v>2</v>
      </c>
      <c r="C90" s="140" t="s">
        <v>196</v>
      </c>
      <c r="D90" s="96" t="s">
        <v>197</v>
      </c>
      <c r="E90" s="2" t="s">
        <v>114</v>
      </c>
      <c r="F90" s="136">
        <v>4</v>
      </c>
      <c r="G90" s="2"/>
      <c r="H90" s="92">
        <f t="shared" si="9"/>
        <v>0</v>
      </c>
      <c r="J90" s="47"/>
    </row>
    <row r="91" spans="2:10" s="46" customFormat="1" ht="47.25" x14ac:dyDescent="0.25">
      <c r="B91" s="93">
        <f>+COUNT($B$88:B90)+1</f>
        <v>3</v>
      </c>
      <c r="C91" s="140" t="s">
        <v>97</v>
      </c>
      <c r="D91" s="96" t="s">
        <v>98</v>
      </c>
      <c r="E91" s="2" t="s">
        <v>114</v>
      </c>
      <c r="F91" s="136">
        <v>15</v>
      </c>
      <c r="G91" s="2"/>
      <c r="H91" s="92">
        <f t="shared" si="9"/>
        <v>0</v>
      </c>
      <c r="J91" s="47"/>
    </row>
    <row r="92" spans="2:10" s="46" customFormat="1" ht="78.75" x14ac:dyDescent="0.25">
      <c r="B92" s="148">
        <f>+COUNT($B$88:B91)+1</f>
        <v>4</v>
      </c>
      <c r="C92" s="140" t="s">
        <v>198</v>
      </c>
      <c r="D92" s="96" t="s">
        <v>199</v>
      </c>
      <c r="E92" s="2" t="s">
        <v>114</v>
      </c>
      <c r="F92" s="136">
        <v>90</v>
      </c>
      <c r="G92" s="2"/>
      <c r="H92" s="92">
        <f t="shared" si="9"/>
        <v>0</v>
      </c>
      <c r="J92" s="47"/>
    </row>
    <row r="93" spans="2:10" s="46" customFormat="1" ht="157.5" x14ac:dyDescent="0.25">
      <c r="B93" s="93">
        <f>+COUNT($B$88:B92)+1</f>
        <v>5</v>
      </c>
      <c r="C93" s="140" t="s">
        <v>200</v>
      </c>
      <c r="D93" s="96" t="s">
        <v>220</v>
      </c>
      <c r="E93" s="2" t="s">
        <v>132</v>
      </c>
      <c r="F93" s="136">
        <v>32</v>
      </c>
      <c r="G93" s="2"/>
      <c r="H93" s="92">
        <f t="shared" si="9"/>
        <v>0</v>
      </c>
      <c r="J93" s="47"/>
    </row>
    <row r="94" spans="2:10" s="46" customFormat="1" ht="63" x14ac:dyDescent="0.25">
      <c r="B94" s="208" t="s">
        <v>457</v>
      </c>
      <c r="C94" s="140" t="s">
        <v>459</v>
      </c>
      <c r="D94" s="96" t="s">
        <v>460</v>
      </c>
      <c r="E94" s="2" t="s">
        <v>461</v>
      </c>
      <c r="F94" s="136">
        <v>514</v>
      </c>
      <c r="G94" s="2"/>
      <c r="H94" s="92">
        <f>+$F94*G94</f>
        <v>0</v>
      </c>
      <c r="J94" s="47"/>
    </row>
    <row r="95" spans="2:10" s="46" customFormat="1" ht="63" x14ac:dyDescent="0.25">
      <c r="B95" s="208" t="s">
        <v>458</v>
      </c>
      <c r="C95" s="140" t="s">
        <v>462</v>
      </c>
      <c r="D95" s="96" t="s">
        <v>463</v>
      </c>
      <c r="E95" s="2" t="s">
        <v>461</v>
      </c>
      <c r="F95" s="136">
        <v>1031</v>
      </c>
      <c r="G95" s="2"/>
      <c r="H95" s="92">
        <f>+$F95*G95</f>
        <v>0</v>
      </c>
      <c r="J95" s="47"/>
    </row>
    <row r="96" spans="2:10" s="46" customFormat="1" ht="47.25" x14ac:dyDescent="0.25">
      <c r="B96" s="93">
        <f>+COUNT($B$88:B93)+1</f>
        <v>6</v>
      </c>
      <c r="C96" s="140" t="s">
        <v>95</v>
      </c>
      <c r="D96" s="96" t="s">
        <v>96</v>
      </c>
      <c r="E96" s="2" t="s">
        <v>114</v>
      </c>
      <c r="F96" s="136">
        <v>6</v>
      </c>
      <c r="G96" s="2"/>
      <c r="H96" s="92">
        <f t="shared" si="9"/>
        <v>0</v>
      </c>
      <c r="J96" s="47"/>
    </row>
    <row r="97" spans="2:10" s="46" customFormat="1" ht="47.25" x14ac:dyDescent="0.25">
      <c r="B97" s="93">
        <f>+COUNT($B$88:B96)+1</f>
        <v>7</v>
      </c>
      <c r="C97" s="140" t="s">
        <v>201</v>
      </c>
      <c r="D97" s="96" t="s">
        <v>202</v>
      </c>
      <c r="E97" s="2" t="s">
        <v>114</v>
      </c>
      <c r="F97" s="136">
        <v>10</v>
      </c>
      <c r="G97" s="2"/>
      <c r="H97" s="92">
        <f t="shared" si="9"/>
        <v>0</v>
      </c>
      <c r="J97" s="47"/>
    </row>
    <row r="98" spans="2:10" s="46" customFormat="1" ht="47.25" x14ac:dyDescent="0.25">
      <c r="B98" s="93">
        <f>+COUNT($B$88:B97)+1</f>
        <v>8</v>
      </c>
      <c r="C98" s="140" t="s">
        <v>203</v>
      </c>
      <c r="D98" s="96" t="s">
        <v>204</v>
      </c>
      <c r="E98" s="2" t="s">
        <v>114</v>
      </c>
      <c r="F98" s="136">
        <v>1</v>
      </c>
      <c r="G98" s="2"/>
      <c r="H98" s="92">
        <f t="shared" si="9"/>
        <v>0</v>
      </c>
      <c r="J98" s="47"/>
    </row>
    <row r="99" spans="2:10" s="46" customFormat="1" ht="78.75" x14ac:dyDescent="0.25">
      <c r="B99" s="93">
        <f>+COUNT($B$88:B98)+1</f>
        <v>9</v>
      </c>
      <c r="C99" s="140" t="s">
        <v>205</v>
      </c>
      <c r="D99" s="96" t="s">
        <v>206</v>
      </c>
      <c r="E99" s="2" t="s">
        <v>114</v>
      </c>
      <c r="F99" s="136">
        <v>2</v>
      </c>
      <c r="G99" s="2"/>
      <c r="H99" s="92">
        <f t="shared" si="9"/>
        <v>0</v>
      </c>
      <c r="J99" s="47"/>
    </row>
    <row r="100" spans="2:10" s="46" customFormat="1" ht="78.75" x14ac:dyDescent="0.25">
      <c r="B100" s="93">
        <f>+COUNT($B$88:B99)+1</f>
        <v>10</v>
      </c>
      <c r="C100" s="140" t="s">
        <v>207</v>
      </c>
      <c r="D100" s="96" t="s">
        <v>208</v>
      </c>
      <c r="E100" s="2" t="s">
        <v>114</v>
      </c>
      <c r="F100" s="136">
        <v>15</v>
      </c>
      <c r="G100" s="2"/>
      <c r="H100" s="92">
        <f t="shared" si="9"/>
        <v>0</v>
      </c>
      <c r="J100" s="47"/>
    </row>
    <row r="101" spans="2:10" s="46" customFormat="1" ht="78.75" x14ac:dyDescent="0.25">
      <c r="B101" s="93">
        <f>+COUNT($B$88:B100)+1</f>
        <v>11</v>
      </c>
      <c r="C101" s="140" t="s">
        <v>209</v>
      </c>
      <c r="D101" s="96" t="s">
        <v>210</v>
      </c>
      <c r="E101" s="2" t="s">
        <v>114</v>
      </c>
      <c r="F101" s="136">
        <v>4</v>
      </c>
      <c r="G101" s="2"/>
      <c r="H101" s="92">
        <f t="shared" si="9"/>
        <v>0</v>
      </c>
      <c r="J101" s="47"/>
    </row>
    <row r="102" spans="2:10" s="46" customFormat="1" ht="78.75" x14ac:dyDescent="0.25">
      <c r="B102" s="93">
        <f>+COUNT($B$88:B101)+1</f>
        <v>12</v>
      </c>
      <c r="C102" s="140" t="s">
        <v>211</v>
      </c>
      <c r="D102" s="96" t="s">
        <v>212</v>
      </c>
      <c r="E102" s="2" t="s">
        <v>114</v>
      </c>
      <c r="F102" s="136">
        <v>4</v>
      </c>
      <c r="G102" s="2"/>
      <c r="H102" s="92">
        <f t="shared" si="9"/>
        <v>0</v>
      </c>
      <c r="J102" s="47"/>
    </row>
    <row r="103" spans="2:10" s="46" customFormat="1" ht="63" x14ac:dyDescent="0.25">
      <c r="B103" s="93">
        <f>+COUNT($B$88:B102)+1</f>
        <v>13</v>
      </c>
      <c r="C103" s="140" t="s">
        <v>207</v>
      </c>
      <c r="D103" s="96" t="s">
        <v>213</v>
      </c>
      <c r="E103" s="2" t="s">
        <v>114</v>
      </c>
      <c r="F103" s="136">
        <v>2</v>
      </c>
      <c r="G103" s="2"/>
      <c r="H103" s="92">
        <f t="shared" si="9"/>
        <v>0</v>
      </c>
      <c r="J103" s="47"/>
    </row>
    <row r="104" spans="2:10" s="46" customFormat="1" ht="78.75" x14ac:dyDescent="0.25">
      <c r="B104" s="93">
        <f>+COUNT($B$88:B103)+1</f>
        <v>14</v>
      </c>
      <c r="C104" s="140" t="s">
        <v>214</v>
      </c>
      <c r="D104" s="96" t="s">
        <v>215</v>
      </c>
      <c r="E104" s="2" t="s">
        <v>114</v>
      </c>
      <c r="F104" s="136">
        <v>5</v>
      </c>
      <c r="G104" s="2"/>
      <c r="H104" s="92">
        <f t="shared" si="9"/>
        <v>0</v>
      </c>
      <c r="J104" s="47"/>
    </row>
    <row r="105" spans="2:10" s="46" customFormat="1" ht="283.5" x14ac:dyDescent="0.25">
      <c r="B105" s="93">
        <f>+COUNT($B$88:B104)+1</f>
        <v>15</v>
      </c>
      <c r="C105" s="140" t="s">
        <v>216</v>
      </c>
      <c r="D105" s="96" t="s">
        <v>221</v>
      </c>
      <c r="E105" s="2" t="s">
        <v>118</v>
      </c>
      <c r="F105" s="136">
        <v>93.56</v>
      </c>
      <c r="G105" s="2"/>
      <c r="H105" s="92">
        <f t="shared" si="9"/>
        <v>0</v>
      </c>
      <c r="J105" s="47"/>
    </row>
    <row r="106" spans="2:10" s="46" customFormat="1" ht="31.5" x14ac:dyDescent="0.25">
      <c r="B106" s="93">
        <f>+COUNT($B$88:B105)+1</f>
        <v>16</v>
      </c>
      <c r="C106" s="140" t="s">
        <v>217</v>
      </c>
      <c r="D106" s="96" t="s">
        <v>222</v>
      </c>
      <c r="E106" s="2" t="s">
        <v>114</v>
      </c>
      <c r="F106" s="136">
        <v>2</v>
      </c>
      <c r="G106" s="2"/>
      <c r="H106" s="92">
        <f t="shared" si="9"/>
        <v>0</v>
      </c>
      <c r="J106" s="47"/>
    </row>
    <row r="107" spans="2:10" s="46" customFormat="1" ht="63" x14ac:dyDescent="0.25">
      <c r="B107" s="93">
        <f>+COUNT($B$88:B106)+1</f>
        <v>17</v>
      </c>
      <c r="C107" s="140" t="s">
        <v>218</v>
      </c>
      <c r="D107" s="96" t="s">
        <v>219</v>
      </c>
      <c r="E107" s="2" t="s">
        <v>114</v>
      </c>
      <c r="F107" s="136">
        <v>2</v>
      </c>
      <c r="G107" s="2"/>
      <c r="H107" s="92">
        <f t="shared" si="9"/>
        <v>0</v>
      </c>
      <c r="J107" s="47"/>
    </row>
    <row r="108" spans="2:10" s="46" customFormat="1" x14ac:dyDescent="0.25">
      <c r="B108" s="135" t="s">
        <v>223</v>
      </c>
      <c r="C108" s="89" t="s">
        <v>224</v>
      </c>
      <c r="D108" s="96"/>
      <c r="E108" s="2"/>
      <c r="F108" s="136"/>
      <c r="G108" s="2"/>
      <c r="H108" s="92"/>
      <c r="J108" s="47"/>
    </row>
    <row r="109" spans="2:10" s="46" customFormat="1" ht="141.75" x14ac:dyDescent="0.25">
      <c r="B109" s="93">
        <f>+COUNT($B$88:B108)+1</f>
        <v>18</v>
      </c>
      <c r="C109" s="140" t="s">
        <v>225</v>
      </c>
      <c r="D109" s="96" t="s">
        <v>227</v>
      </c>
      <c r="E109" s="2" t="s">
        <v>121</v>
      </c>
      <c r="F109" s="136">
        <v>1438</v>
      </c>
      <c r="G109" s="2"/>
      <c r="H109" s="92">
        <f>+$F109*G109</f>
        <v>0</v>
      </c>
      <c r="J109" s="47"/>
    </row>
    <row r="110" spans="2:10" s="46" customFormat="1" ht="157.5" x14ac:dyDescent="0.25">
      <c r="B110" s="93">
        <f>+COUNT($B$88:B109)+1</f>
        <v>19</v>
      </c>
      <c r="C110" s="140" t="s">
        <v>226</v>
      </c>
      <c r="D110" s="96" t="s">
        <v>228</v>
      </c>
      <c r="E110" s="2" t="s">
        <v>118</v>
      </c>
      <c r="F110" s="136">
        <v>65</v>
      </c>
      <c r="G110" s="2"/>
      <c r="H110" s="92">
        <f>+$F110*G110</f>
        <v>0</v>
      </c>
      <c r="J110" s="47"/>
    </row>
    <row r="111" spans="2:10" s="46" customFormat="1" x14ac:dyDescent="0.25">
      <c r="B111" s="135" t="s">
        <v>229</v>
      </c>
      <c r="C111" s="89" t="s">
        <v>230</v>
      </c>
      <c r="D111" s="96"/>
      <c r="E111" s="40"/>
      <c r="F111" s="155"/>
      <c r="G111" s="40"/>
      <c r="H111" s="150"/>
      <c r="J111" s="47"/>
    </row>
    <row r="112" spans="2:10" s="46" customFormat="1" ht="31.5" x14ac:dyDescent="0.25">
      <c r="B112" s="93">
        <f>+COUNT($B$88:B111)+1</f>
        <v>20</v>
      </c>
      <c r="C112" s="140" t="s">
        <v>231</v>
      </c>
      <c r="D112" s="96" t="s">
        <v>232</v>
      </c>
      <c r="E112" s="2" t="s">
        <v>114</v>
      </c>
      <c r="F112" s="136">
        <v>6</v>
      </c>
      <c r="G112" s="2"/>
      <c r="H112" s="92">
        <f>+$F112*G112</f>
        <v>0</v>
      </c>
      <c r="J112" s="47"/>
    </row>
    <row r="113" spans="2:10" s="46" customFormat="1" ht="47.25" x14ac:dyDescent="0.25">
      <c r="B113" s="93">
        <f>+COUNT($B$88:B112)+1</f>
        <v>21</v>
      </c>
      <c r="C113" s="140" t="s">
        <v>233</v>
      </c>
      <c r="D113" s="96" t="s">
        <v>234</v>
      </c>
      <c r="E113" s="2" t="s">
        <v>121</v>
      </c>
      <c r="F113" s="136">
        <v>704</v>
      </c>
      <c r="G113" s="2"/>
      <c r="H113" s="92">
        <f>+$F113*G113</f>
        <v>0</v>
      </c>
      <c r="J113" s="47"/>
    </row>
    <row r="114" spans="2:10" s="46" customFormat="1" ht="110.25" x14ac:dyDescent="0.25">
      <c r="B114" s="93">
        <f>+COUNT($B$88:B113)+1</f>
        <v>22</v>
      </c>
      <c r="C114" s="140" t="s">
        <v>235</v>
      </c>
      <c r="D114" s="96" t="s">
        <v>236</v>
      </c>
      <c r="E114" s="2" t="s">
        <v>118</v>
      </c>
      <c r="F114" s="136">
        <v>199</v>
      </c>
      <c r="G114" s="2"/>
      <c r="H114" s="92">
        <f>+$F114*G114</f>
        <v>0</v>
      </c>
      <c r="J114" s="47"/>
    </row>
    <row r="115" spans="2:10" s="46" customFormat="1" x14ac:dyDescent="0.25">
      <c r="B115" s="135" t="s">
        <v>237</v>
      </c>
      <c r="C115" s="89" t="s">
        <v>238</v>
      </c>
      <c r="D115" s="96"/>
      <c r="E115" s="2"/>
      <c r="F115" s="136"/>
      <c r="G115" s="2"/>
      <c r="H115" s="92"/>
      <c r="J115" s="47"/>
    </row>
    <row r="116" spans="2:10" s="46" customFormat="1" ht="94.5" x14ac:dyDescent="0.25">
      <c r="B116" s="93">
        <f>+COUNT($B$88:B115)+1</f>
        <v>23</v>
      </c>
      <c r="C116" s="140" t="s">
        <v>239</v>
      </c>
      <c r="D116" s="96" t="s">
        <v>240</v>
      </c>
      <c r="E116" s="2" t="s">
        <v>114</v>
      </c>
      <c r="F116" s="136">
        <v>17</v>
      </c>
      <c r="G116" s="2"/>
      <c r="H116" s="92">
        <f>+$F116*G116</f>
        <v>0</v>
      </c>
      <c r="J116" s="47"/>
    </row>
    <row r="117" spans="2:10" s="46" customFormat="1" x14ac:dyDescent="0.25">
      <c r="B117" s="97"/>
      <c r="C117" s="90"/>
      <c r="D117" s="99"/>
      <c r="E117" s="1"/>
      <c r="F117" s="91"/>
      <c r="G117" s="100"/>
      <c r="H117" s="101"/>
      <c r="J117" s="47"/>
    </row>
    <row r="118" spans="2:10" s="46" customFormat="1" ht="16.5" thickBot="1" x14ac:dyDescent="0.3">
      <c r="B118" s="102"/>
      <c r="C118" s="103"/>
      <c r="D118" s="103"/>
      <c r="E118" s="104"/>
      <c r="F118" s="104"/>
      <c r="G118" s="105" t="str">
        <f>C87&amp;" SKUPAJ:"</f>
        <v>OPREMA CEST SKUPAJ:</v>
      </c>
      <c r="H118" s="106">
        <f>ROUNDDOWN(SUM(H89:H116),2)</f>
        <v>0</v>
      </c>
      <c r="J118" s="47"/>
    </row>
    <row r="119" spans="2:10" s="46" customFormat="1" x14ac:dyDescent="0.25">
      <c r="B119" s="137"/>
      <c r="C119" s="137"/>
      <c r="D119" s="137"/>
      <c r="E119" s="138"/>
      <c r="F119" s="138"/>
      <c r="G119" s="138"/>
      <c r="H119" s="139"/>
      <c r="J119" s="47"/>
    </row>
    <row r="120" spans="2:10" x14ac:dyDescent="0.25">
      <c r="B120" s="144"/>
      <c r="C120" s="144"/>
      <c r="D120" s="145"/>
      <c r="E120" s="146"/>
      <c r="F120" s="146"/>
      <c r="G120" s="146"/>
      <c r="H120" s="147"/>
    </row>
    <row r="121" spans="2:10" x14ac:dyDescent="0.25">
      <c r="B121" s="144"/>
      <c r="C121" s="144"/>
      <c r="D121" s="145"/>
      <c r="E121" s="146"/>
      <c r="F121" s="146"/>
      <c r="G121" s="146"/>
      <c r="H121" s="147"/>
    </row>
    <row r="122" spans="2:10" x14ac:dyDescent="0.25">
      <c r="B122" s="144"/>
      <c r="C122" s="144"/>
      <c r="D122" s="145"/>
      <c r="E122" s="146"/>
      <c r="F122" s="146"/>
      <c r="G122" s="146"/>
      <c r="H122" s="147"/>
    </row>
    <row r="123" spans="2:10" x14ac:dyDescent="0.25">
      <c r="B123" s="144"/>
      <c r="C123" s="144"/>
      <c r="D123" s="145"/>
      <c r="E123" s="146"/>
      <c r="F123" s="146"/>
      <c r="G123" s="146"/>
      <c r="H123" s="147"/>
    </row>
  </sheetData>
  <mergeCells count="4">
    <mergeCell ref="C18:D18"/>
    <mergeCell ref="C41:D41"/>
    <mergeCell ref="C65:D65"/>
    <mergeCell ref="C87:D87"/>
  </mergeCells>
  <pageMargins left="0.70866141732283472" right="0.70866141732283472" top="0.74803149606299213" bottom="0.74803149606299213" header="0.31496062992125984" footer="0.31496062992125984"/>
  <pageSetup paperSize="9" scale="68" orientation="portrait" r:id="rId1"/>
  <headerFooter>
    <oddHeader xml:space="preserve">&amp;CUreditev krožnega križišča na območju ceste A3, odsek 0372 Kamionska cesta
Fernetiči od km 0+675 do km 0+860&amp;RRAZPIS 2021
</oddHeader>
    <oddFooter>Stran &amp;P od &amp;N</oddFooter>
  </headerFooter>
  <colBreaks count="1" manualBreakCount="1">
    <brk id="8"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D2A4FF-BCFA-41BB-B67B-886A76A1A3C1}">
  <sheetPr>
    <tabColor rgb="FF023296"/>
  </sheetPr>
  <dimension ref="B1:K73"/>
  <sheetViews>
    <sheetView view="pageBreakPreview" topLeftCell="A56" zoomScale="85" zoomScaleNormal="100" zoomScaleSheetLayoutView="85" workbookViewId="0">
      <selection activeCell="D56" sqref="D56"/>
    </sheetView>
  </sheetViews>
  <sheetFormatPr defaultColWidth="9.140625" defaultRowHeight="15.75" x14ac:dyDescent="0.25"/>
  <cols>
    <col min="1" max="1" width="9.140625" style="47"/>
    <col min="2" max="3" width="10.7109375" style="49" customWidth="1"/>
    <col min="4" max="4" width="47.7109375" style="43" customWidth="1"/>
    <col min="5" max="5" width="14.7109375" style="44" customWidth="1"/>
    <col min="6" max="6" width="12.7109375" style="44" customWidth="1"/>
    <col min="7" max="7" width="15.7109375" style="44" customWidth="1"/>
    <col min="8" max="8" width="15.7109375" style="45" customWidth="1"/>
    <col min="9" max="9" width="11.5703125" style="46" bestFit="1" customWidth="1"/>
    <col min="10" max="10" width="10.140625" style="47" bestFit="1" customWidth="1"/>
    <col min="11" max="16384" width="9.140625" style="47"/>
  </cols>
  <sheetData>
    <row r="1" spans="2:10" x14ac:dyDescent="0.25">
      <c r="B1" s="41" t="s">
        <v>74</v>
      </c>
      <c r="C1" s="42" t="str">
        <f ca="1">MID(CELL("filename",A1),FIND("]",CELL("filename",A1))+1,255)</f>
        <v>METEORNA KANALIZACIJA</v>
      </c>
    </row>
    <row r="3" spans="2:10" x14ac:dyDescent="0.2">
      <c r="B3" s="48" t="s">
        <v>14</v>
      </c>
    </row>
    <row r="4" spans="2:10" x14ac:dyDescent="0.25">
      <c r="B4" s="50" t="str">
        <f ca="1">"REKAPITULACIJA "&amp;C1</f>
        <v>REKAPITULACIJA METEORNA KANALIZACIJA</v>
      </c>
      <c r="C4" s="51"/>
      <c r="D4" s="51"/>
      <c r="E4" s="52"/>
      <c r="F4" s="52"/>
      <c r="G4" s="52"/>
      <c r="H4" s="2"/>
      <c r="I4" s="53"/>
    </row>
    <row r="5" spans="2:10" x14ac:dyDescent="0.25">
      <c r="B5" s="54"/>
      <c r="C5" s="55"/>
      <c r="D5" s="56"/>
      <c r="H5" s="57"/>
      <c r="I5" s="58"/>
      <c r="J5" s="59"/>
    </row>
    <row r="6" spans="2:10" x14ac:dyDescent="0.25">
      <c r="B6" s="60" t="s">
        <v>47</v>
      </c>
      <c r="D6" s="61" t="str">
        <f>VLOOKUP(B6,$B$14:$H$303,2,FALSE)</f>
        <v>PREDDELA</v>
      </c>
      <c r="E6" s="62"/>
      <c r="F6" s="45"/>
      <c r="H6" s="63">
        <f>VLOOKUP($D6&amp;" SKUPAJ:",$G$14:H$303,2,FALSE)</f>
        <v>0</v>
      </c>
      <c r="I6" s="64"/>
      <c r="J6" s="65"/>
    </row>
    <row r="7" spans="2:10" x14ac:dyDescent="0.25">
      <c r="B7" s="60"/>
      <c r="D7" s="61"/>
      <c r="E7" s="62"/>
      <c r="F7" s="45"/>
      <c r="H7" s="63"/>
      <c r="I7" s="127"/>
      <c r="J7" s="128"/>
    </row>
    <row r="8" spans="2:10" x14ac:dyDescent="0.25">
      <c r="B8" s="60" t="s">
        <v>48</v>
      </c>
      <c r="D8" s="61" t="str">
        <f>VLOOKUP(B8,$B$14:$H$303,2,FALSE)</f>
        <v>ZEMELJSKA DELA</v>
      </c>
      <c r="E8" s="62"/>
      <c r="F8" s="45"/>
      <c r="H8" s="63">
        <f>VLOOKUP($D8&amp;" SKUPAJ:",$G$14:H$303,2,FALSE)</f>
        <v>0</v>
      </c>
      <c r="I8" s="129"/>
      <c r="J8" s="130"/>
    </row>
    <row r="9" spans="2:10" x14ac:dyDescent="0.25">
      <c r="B9" s="60"/>
      <c r="D9" s="61"/>
      <c r="E9" s="62"/>
      <c r="F9" s="45"/>
      <c r="H9" s="63"/>
      <c r="I9" s="53"/>
    </row>
    <row r="10" spans="2:10" x14ac:dyDescent="0.25">
      <c r="B10" s="60" t="s">
        <v>45</v>
      </c>
      <c r="D10" s="61" t="str">
        <f>VLOOKUP(B10,$B$14:$H$303,2,FALSE)</f>
        <v>ODVODNJAVANJE</v>
      </c>
      <c r="E10" s="62"/>
      <c r="F10" s="45"/>
      <c r="H10" s="63">
        <f>VLOOKUP($D10&amp;" SKUPAJ:",$G$14:H$303,2,FALSE)</f>
        <v>0</v>
      </c>
    </row>
    <row r="11" spans="2:10" s="46" customFormat="1" ht="16.5" thickBot="1" x14ac:dyDescent="0.3">
      <c r="B11" s="66"/>
      <c r="C11" s="67"/>
      <c r="D11" s="68"/>
      <c r="E11" s="69"/>
      <c r="F11" s="70"/>
      <c r="G11" s="71"/>
      <c r="H11" s="72"/>
    </row>
    <row r="12" spans="2:10" s="46" customFormat="1" ht="16.5" thickTop="1" x14ac:dyDescent="0.25">
      <c r="B12" s="73"/>
      <c r="C12" s="74"/>
      <c r="D12" s="75"/>
      <c r="E12" s="76"/>
      <c r="F12" s="77"/>
      <c r="G12" s="76" t="str">
        <f ca="1">"SKUPAJ "&amp;C1&amp;" (BREZ DDV):"</f>
        <v>SKUPAJ METEORNA KANALIZACIJA (BREZ DDV):</v>
      </c>
      <c r="H12" s="78">
        <f>ROUND(SUM(H6:H10),2)</f>
        <v>0</v>
      </c>
    </row>
    <row r="14" spans="2:10" s="46" customFormat="1" ht="16.5" thickBot="1" x14ac:dyDescent="0.3">
      <c r="B14" s="79" t="s">
        <v>0</v>
      </c>
      <c r="C14" s="80" t="s">
        <v>1</v>
      </c>
      <c r="D14" s="81" t="s">
        <v>2</v>
      </c>
      <c r="E14" s="82" t="s">
        <v>3</v>
      </c>
      <c r="F14" s="82" t="s">
        <v>4</v>
      </c>
      <c r="G14" s="82" t="s">
        <v>5</v>
      </c>
      <c r="H14" s="82" t="s">
        <v>6</v>
      </c>
    </row>
    <row r="16" spans="2:10" s="46" customFormat="1" x14ac:dyDescent="0.25">
      <c r="B16" s="83" t="s">
        <v>47</v>
      </c>
      <c r="C16" s="214" t="s">
        <v>7</v>
      </c>
      <c r="D16" s="214"/>
      <c r="E16" s="84"/>
      <c r="F16" s="85"/>
      <c r="G16" s="86"/>
      <c r="H16" s="87"/>
    </row>
    <row r="17" spans="2:11" s="46" customFormat="1" x14ac:dyDescent="0.25">
      <c r="B17" s="88" t="s">
        <v>59</v>
      </c>
      <c r="C17" s="89" t="s">
        <v>60</v>
      </c>
      <c r="D17" s="90"/>
      <c r="E17" s="1"/>
      <c r="F17" s="91"/>
      <c r="G17" s="1"/>
      <c r="H17" s="92"/>
    </row>
    <row r="18" spans="2:11" s="46" customFormat="1" ht="63" x14ac:dyDescent="0.25">
      <c r="B18" s="93">
        <f>+COUNT($B$17:B17)+1</f>
        <v>1</v>
      </c>
      <c r="C18" s="94" t="s">
        <v>79</v>
      </c>
      <c r="D18" s="95" t="s">
        <v>241</v>
      </c>
      <c r="E18" s="2" t="s">
        <v>111</v>
      </c>
      <c r="F18" s="2">
        <v>0.21</v>
      </c>
      <c r="G18" s="2"/>
      <c r="H18" s="92">
        <f>+$F18*G18</f>
        <v>0</v>
      </c>
      <c r="K18" s="44"/>
    </row>
    <row r="19" spans="2:11" s="46" customFormat="1" ht="78.75" x14ac:dyDescent="0.25">
      <c r="B19" s="93">
        <f>+COUNT($B$17:B18)+1</f>
        <v>2</v>
      </c>
      <c r="C19" s="94" t="s">
        <v>242</v>
      </c>
      <c r="D19" s="95" t="s">
        <v>243</v>
      </c>
      <c r="E19" s="2" t="s">
        <v>114</v>
      </c>
      <c r="F19" s="2">
        <v>27</v>
      </c>
      <c r="G19" s="2"/>
      <c r="H19" s="92">
        <f t="shared" ref="H19:H22" si="0">+$F19*G19</f>
        <v>0</v>
      </c>
      <c r="K19" s="44"/>
    </row>
    <row r="20" spans="2:11" s="46" customFormat="1" x14ac:dyDescent="0.25">
      <c r="B20" s="88" t="s">
        <v>61</v>
      </c>
      <c r="C20" s="89" t="s">
        <v>62</v>
      </c>
      <c r="D20" s="90"/>
      <c r="E20" s="1"/>
      <c r="F20" s="91"/>
      <c r="G20" s="1"/>
      <c r="H20" s="92"/>
    </row>
    <row r="21" spans="2:11" s="46" customFormat="1" ht="63" x14ac:dyDescent="0.25">
      <c r="B21" s="93">
        <f>+COUNT($B$17:B20)+1</f>
        <v>3</v>
      </c>
      <c r="C21" s="94" t="s">
        <v>244</v>
      </c>
      <c r="D21" s="95" t="s">
        <v>245</v>
      </c>
      <c r="E21" s="2" t="s">
        <v>121</v>
      </c>
      <c r="F21" s="2">
        <v>278</v>
      </c>
      <c r="G21" s="2"/>
      <c r="H21" s="92">
        <f t="shared" si="0"/>
        <v>0</v>
      </c>
      <c r="K21" s="44"/>
    </row>
    <row r="22" spans="2:11" s="46" customFormat="1" ht="63" x14ac:dyDescent="0.25">
      <c r="B22" s="93">
        <f>+COUNT($B$17:B21)+1</f>
        <v>4</v>
      </c>
      <c r="C22" s="94" t="s">
        <v>246</v>
      </c>
      <c r="D22" s="95" t="s">
        <v>248</v>
      </c>
      <c r="E22" s="2" t="s">
        <v>121</v>
      </c>
      <c r="F22" s="2">
        <v>51</v>
      </c>
      <c r="G22" s="2"/>
      <c r="H22" s="92">
        <f t="shared" si="0"/>
        <v>0</v>
      </c>
      <c r="K22" s="44"/>
    </row>
    <row r="23" spans="2:11" s="46" customFormat="1" ht="63" x14ac:dyDescent="0.25">
      <c r="B23" s="93">
        <f>+COUNT($B$17:B22)+1</f>
        <v>5</v>
      </c>
      <c r="C23" s="94" t="s">
        <v>247</v>
      </c>
      <c r="D23" s="95" t="s">
        <v>249</v>
      </c>
      <c r="E23" s="2" t="s">
        <v>121</v>
      </c>
      <c r="F23" s="2">
        <v>29</v>
      </c>
      <c r="G23" s="2"/>
      <c r="H23" s="92">
        <f t="shared" ref="H23:H24" si="1">+$F23*G23</f>
        <v>0</v>
      </c>
      <c r="K23" s="44"/>
    </row>
    <row r="24" spans="2:11" s="46" customFormat="1" ht="63" x14ac:dyDescent="0.25">
      <c r="B24" s="93">
        <f>+COUNT($B$17:B23)+1</f>
        <v>6</v>
      </c>
      <c r="C24" s="94" t="s">
        <v>250</v>
      </c>
      <c r="D24" s="95" t="s">
        <v>251</v>
      </c>
      <c r="E24" s="2" t="s">
        <v>121</v>
      </c>
      <c r="F24" s="2">
        <v>2</v>
      </c>
      <c r="G24" s="2"/>
      <c r="H24" s="92">
        <f t="shared" si="1"/>
        <v>0</v>
      </c>
      <c r="K24" s="44"/>
    </row>
    <row r="25" spans="2:11" s="46" customFormat="1" ht="94.5" x14ac:dyDescent="0.25">
      <c r="B25" s="93">
        <f>+COUNT($B$17:B24)+1</f>
        <v>7</v>
      </c>
      <c r="C25" s="94" t="s">
        <v>252</v>
      </c>
      <c r="D25" s="95" t="s">
        <v>253</v>
      </c>
      <c r="E25" s="2" t="s">
        <v>121</v>
      </c>
      <c r="F25" s="2">
        <v>20</v>
      </c>
      <c r="G25" s="2"/>
      <c r="H25" s="92">
        <f t="shared" ref="H25:H26" si="2">+$F25*G25</f>
        <v>0</v>
      </c>
      <c r="K25" s="44"/>
    </row>
    <row r="26" spans="2:11" s="46" customFormat="1" ht="78.75" x14ac:dyDescent="0.25">
      <c r="B26" s="93">
        <f>+COUNT($B$17:B25)+1</f>
        <v>8</v>
      </c>
      <c r="C26" s="94" t="s">
        <v>254</v>
      </c>
      <c r="D26" s="95" t="s">
        <v>255</v>
      </c>
      <c r="E26" s="2" t="s">
        <v>114</v>
      </c>
      <c r="F26" s="2">
        <v>1</v>
      </c>
      <c r="G26" s="2"/>
      <c r="H26" s="92">
        <f t="shared" si="2"/>
        <v>0</v>
      </c>
      <c r="K26" s="44"/>
    </row>
    <row r="27" spans="2:11" s="46" customFormat="1" x14ac:dyDescent="0.25">
      <c r="B27" s="97"/>
      <c r="C27" s="98"/>
      <c r="D27" s="99"/>
      <c r="E27" s="1"/>
      <c r="F27" s="91"/>
      <c r="G27" s="100"/>
      <c r="H27" s="101"/>
    </row>
    <row r="28" spans="2:11" s="46" customFormat="1" ht="16.5" thickBot="1" x14ac:dyDescent="0.3">
      <c r="B28" s="102"/>
      <c r="C28" s="103"/>
      <c r="D28" s="103"/>
      <c r="E28" s="104"/>
      <c r="F28" s="104"/>
      <c r="G28" s="105" t="str">
        <f>C16&amp;" SKUPAJ:"</f>
        <v>PREDDELA SKUPAJ:</v>
      </c>
      <c r="H28" s="106">
        <f>ROUNDDOWN(SUM(H18:H26),2)</f>
        <v>0</v>
      </c>
    </row>
    <row r="29" spans="2:11" s="46" customFormat="1" x14ac:dyDescent="0.25">
      <c r="B29" s="131"/>
      <c r="C29" s="131"/>
      <c r="D29" s="132"/>
      <c r="E29" s="133"/>
      <c r="F29" s="133"/>
      <c r="G29" s="133"/>
      <c r="H29" s="134"/>
    </row>
    <row r="30" spans="2:11" s="46" customFormat="1" x14ac:dyDescent="0.25">
      <c r="B30" s="83" t="s">
        <v>48</v>
      </c>
      <c r="C30" s="214" t="s">
        <v>50</v>
      </c>
      <c r="D30" s="214"/>
      <c r="E30" s="84"/>
      <c r="F30" s="85"/>
      <c r="G30" s="86"/>
      <c r="H30" s="87"/>
    </row>
    <row r="31" spans="2:11" s="46" customFormat="1" x14ac:dyDescent="0.25">
      <c r="B31" s="135" t="s">
        <v>63</v>
      </c>
      <c r="C31" s="89" t="s">
        <v>64</v>
      </c>
      <c r="D31" s="90"/>
      <c r="E31" s="1"/>
      <c r="F31" s="91"/>
      <c r="G31" s="1"/>
      <c r="H31" s="92"/>
    </row>
    <row r="32" spans="2:11" s="46" customFormat="1" ht="110.25" x14ac:dyDescent="0.25">
      <c r="B32" s="93">
        <f>+COUNT($B$31:B31)+1</f>
        <v>1</v>
      </c>
      <c r="C32" s="140" t="s">
        <v>256</v>
      </c>
      <c r="D32" s="95" t="s">
        <v>258</v>
      </c>
      <c r="E32" s="2" t="s">
        <v>132</v>
      </c>
      <c r="F32" s="136">
        <v>545</v>
      </c>
      <c r="G32" s="2"/>
      <c r="H32" s="92">
        <f>+$F32*G32</f>
        <v>0</v>
      </c>
    </row>
    <row r="33" spans="2:10" s="46" customFormat="1" ht="94.5" x14ac:dyDescent="0.25">
      <c r="B33" s="93">
        <f>+COUNT($B$31:B32)+1</f>
        <v>2</v>
      </c>
      <c r="C33" s="140" t="s">
        <v>257</v>
      </c>
      <c r="D33" s="95" t="s">
        <v>259</v>
      </c>
      <c r="E33" s="2" t="s">
        <v>132</v>
      </c>
      <c r="F33" s="136">
        <v>230</v>
      </c>
      <c r="G33" s="2"/>
      <c r="H33" s="92">
        <f>+$F33*G33</f>
        <v>0</v>
      </c>
    </row>
    <row r="34" spans="2:10" s="46" customFormat="1" x14ac:dyDescent="0.25">
      <c r="B34" s="135" t="s">
        <v>65</v>
      </c>
      <c r="C34" s="89" t="s">
        <v>139</v>
      </c>
      <c r="D34" s="90"/>
      <c r="E34" s="1"/>
      <c r="F34" s="91"/>
      <c r="G34" s="1"/>
      <c r="H34" s="92"/>
    </row>
    <row r="35" spans="2:10" s="46" customFormat="1" ht="31.5" x14ac:dyDescent="0.25">
      <c r="B35" s="93">
        <f>+COUNT($B$31:B34)+1</f>
        <v>3</v>
      </c>
      <c r="C35" s="140" t="s">
        <v>90</v>
      </c>
      <c r="D35" s="96" t="s">
        <v>91</v>
      </c>
      <c r="E35" s="2" t="s">
        <v>118</v>
      </c>
      <c r="F35" s="136">
        <v>437.4</v>
      </c>
      <c r="G35" s="2"/>
      <c r="H35" s="92">
        <f>+$F35*G35</f>
        <v>0</v>
      </c>
    </row>
    <row r="36" spans="2:10" s="46" customFormat="1" x14ac:dyDescent="0.25">
      <c r="B36" s="135" t="s">
        <v>78</v>
      </c>
      <c r="C36" s="89" t="s">
        <v>260</v>
      </c>
      <c r="D36" s="90"/>
      <c r="E36" s="1"/>
      <c r="F36" s="91"/>
      <c r="G36" s="1"/>
      <c r="H36" s="92"/>
    </row>
    <row r="37" spans="2:10" s="46" customFormat="1" ht="94.5" x14ac:dyDescent="0.25">
      <c r="B37" s="93">
        <f>+COUNT($B$31:B36)+1</f>
        <v>4</v>
      </c>
      <c r="C37" s="140" t="s">
        <v>92</v>
      </c>
      <c r="D37" s="95" t="s">
        <v>261</v>
      </c>
      <c r="E37" s="2" t="s">
        <v>132</v>
      </c>
      <c r="F37" s="136">
        <v>100</v>
      </c>
      <c r="G37" s="2"/>
      <c r="H37" s="92">
        <f>+$F37*G37</f>
        <v>0</v>
      </c>
    </row>
    <row r="38" spans="2:10" s="46" customFormat="1" ht="31.5" x14ac:dyDescent="0.25">
      <c r="B38" s="93">
        <f>+COUNT($B$31:B37)+1</f>
        <v>5</v>
      </c>
      <c r="C38" s="140" t="s">
        <v>262</v>
      </c>
      <c r="D38" s="95" t="s">
        <v>263</v>
      </c>
      <c r="E38" s="2" t="s">
        <v>132</v>
      </c>
      <c r="F38" s="136">
        <v>100</v>
      </c>
      <c r="G38" s="2"/>
      <c r="H38" s="92">
        <f>+$F38*G38</f>
        <v>0</v>
      </c>
    </row>
    <row r="39" spans="2:10" s="46" customFormat="1" x14ac:dyDescent="0.25">
      <c r="B39" s="135" t="s">
        <v>66</v>
      </c>
      <c r="C39" s="89" t="s">
        <v>264</v>
      </c>
      <c r="D39" s="90"/>
      <c r="E39" s="1"/>
      <c r="F39" s="91"/>
      <c r="G39" s="1"/>
      <c r="H39" s="92"/>
    </row>
    <row r="40" spans="2:10" s="46" customFormat="1" ht="63" x14ac:dyDescent="0.25">
      <c r="B40" s="93">
        <f>+COUNT($B$31:B39)+1</f>
        <v>6</v>
      </c>
      <c r="C40" s="140" t="s">
        <v>265</v>
      </c>
      <c r="D40" s="95" t="s">
        <v>268</v>
      </c>
      <c r="E40" s="2" t="s">
        <v>132</v>
      </c>
      <c r="F40" s="136">
        <v>545</v>
      </c>
      <c r="G40" s="2"/>
      <c r="H40" s="92">
        <f>+$F40*G40</f>
        <v>0</v>
      </c>
    </row>
    <row r="41" spans="2:10" s="46" customFormat="1" ht="47.25" x14ac:dyDescent="0.25">
      <c r="B41" s="93">
        <f>+COUNT($B$31:B40)+1</f>
        <v>7</v>
      </c>
      <c r="C41" s="140" t="s">
        <v>266</v>
      </c>
      <c r="D41" s="95" t="s">
        <v>269</v>
      </c>
      <c r="E41" s="2" t="s">
        <v>132</v>
      </c>
      <c r="F41" s="136">
        <v>130</v>
      </c>
      <c r="G41" s="2"/>
      <c r="H41" s="92">
        <f>+$F41*G41</f>
        <v>0</v>
      </c>
    </row>
    <row r="42" spans="2:10" s="46" customFormat="1" ht="31.5" x14ac:dyDescent="0.25">
      <c r="B42" s="93">
        <f>+COUNT($B$31:B41)+1</f>
        <v>8</v>
      </c>
      <c r="C42" s="140" t="s">
        <v>267</v>
      </c>
      <c r="D42" s="95" t="s">
        <v>270</v>
      </c>
      <c r="E42" s="2" t="s">
        <v>132</v>
      </c>
      <c r="F42" s="136">
        <f>F40+F41</f>
        <v>675</v>
      </c>
      <c r="G42" s="2"/>
      <c r="H42" s="92">
        <f>+$F42*G42</f>
        <v>0</v>
      </c>
    </row>
    <row r="43" spans="2:10" s="46" customFormat="1" x14ac:dyDescent="0.25">
      <c r="B43" s="97"/>
      <c r="C43" s="90"/>
      <c r="D43" s="99"/>
      <c r="E43" s="1"/>
      <c r="F43" s="91"/>
      <c r="G43" s="100"/>
      <c r="H43" s="101"/>
      <c r="J43" s="47"/>
    </row>
    <row r="44" spans="2:10" s="46" customFormat="1" ht="16.5" thickBot="1" x14ac:dyDescent="0.3">
      <c r="B44" s="102"/>
      <c r="C44" s="103"/>
      <c r="D44" s="103"/>
      <c r="E44" s="104"/>
      <c r="F44" s="104"/>
      <c r="G44" s="105" t="str">
        <f>C30&amp;" SKUPAJ:"</f>
        <v>ZEMELJSKA DELA SKUPAJ:</v>
      </c>
      <c r="H44" s="106">
        <f>ROUNDDOWN(SUM(H32:H42),2)</f>
        <v>0</v>
      </c>
      <c r="J44" s="47"/>
    </row>
    <row r="45" spans="2:10" s="46" customFormat="1" x14ac:dyDescent="0.25">
      <c r="B45" s="137"/>
      <c r="C45" s="137"/>
      <c r="D45" s="137"/>
      <c r="E45" s="138"/>
      <c r="F45" s="138"/>
      <c r="G45" s="138"/>
      <c r="H45" s="139"/>
      <c r="J45" s="47"/>
    </row>
    <row r="46" spans="2:10" s="46" customFormat="1" x14ac:dyDescent="0.25">
      <c r="B46" s="83" t="s">
        <v>45</v>
      </c>
      <c r="C46" s="214" t="s">
        <v>8</v>
      </c>
      <c r="D46" s="214"/>
      <c r="E46" s="84"/>
      <c r="F46" s="85"/>
      <c r="G46" s="86"/>
      <c r="H46" s="87"/>
      <c r="J46" s="47"/>
    </row>
    <row r="47" spans="2:10" s="46" customFormat="1" x14ac:dyDescent="0.25">
      <c r="B47" s="135" t="s">
        <v>67</v>
      </c>
      <c r="C47" s="89" t="s">
        <v>73</v>
      </c>
      <c r="D47" s="90"/>
      <c r="E47" s="1"/>
      <c r="F47" s="91"/>
      <c r="G47" s="1"/>
      <c r="H47" s="92"/>
      <c r="J47" s="47"/>
    </row>
    <row r="48" spans="2:10" s="46" customFormat="1" ht="99.75" customHeight="1" x14ac:dyDescent="0.25">
      <c r="B48" s="135"/>
      <c r="C48" s="215" t="s">
        <v>271</v>
      </c>
      <c r="D48" s="216"/>
      <c r="E48" s="1"/>
      <c r="F48" s="91"/>
      <c r="G48" s="1"/>
      <c r="H48" s="92"/>
      <c r="J48" s="47"/>
    </row>
    <row r="49" spans="2:10" s="46" customFormat="1" ht="47.25" x14ac:dyDescent="0.25">
      <c r="B49" s="93">
        <f>+COUNT($B$47:B47)+1</f>
        <v>1</v>
      </c>
      <c r="C49" s="140" t="s">
        <v>272</v>
      </c>
      <c r="D49" s="95" t="s">
        <v>273</v>
      </c>
      <c r="E49" s="2" t="s">
        <v>121</v>
      </c>
      <c r="F49" s="136">
        <v>173</v>
      </c>
      <c r="G49" s="2"/>
      <c r="H49" s="92">
        <f t="shared" ref="H49:H50" si="3">+$F49*G49</f>
        <v>0</v>
      </c>
      <c r="J49" s="47"/>
    </row>
    <row r="50" spans="2:10" s="46" customFormat="1" ht="31.5" x14ac:dyDescent="0.25">
      <c r="B50" s="93">
        <f>+COUNT($B$47:B49)+1</f>
        <v>2</v>
      </c>
      <c r="C50" s="140" t="s">
        <v>274</v>
      </c>
      <c r="D50" s="95" t="s">
        <v>275</v>
      </c>
      <c r="E50" s="2" t="s">
        <v>121</v>
      </c>
      <c r="F50" s="136">
        <v>200</v>
      </c>
      <c r="G50" s="2"/>
      <c r="H50" s="92">
        <f t="shared" si="3"/>
        <v>0</v>
      </c>
      <c r="J50" s="47"/>
    </row>
    <row r="51" spans="2:10" s="46" customFormat="1" ht="141.75" x14ac:dyDescent="0.25">
      <c r="B51" s="93">
        <f>+COUNT($B$47:B50)+1</f>
        <v>3</v>
      </c>
      <c r="C51" s="140" t="s">
        <v>276</v>
      </c>
      <c r="D51" s="95" t="s">
        <v>277</v>
      </c>
      <c r="E51" s="2" t="s">
        <v>121</v>
      </c>
      <c r="F51" s="136">
        <v>12.4</v>
      </c>
      <c r="G51" s="2"/>
      <c r="H51" s="92">
        <f t="shared" ref="H51:H52" si="4">+$F51*G51</f>
        <v>0</v>
      </c>
      <c r="J51" s="47"/>
    </row>
    <row r="52" spans="2:10" s="46" customFormat="1" ht="157.5" x14ac:dyDescent="0.25">
      <c r="B52" s="93">
        <f>+COUNT($B$47:B51)+1</f>
        <v>4</v>
      </c>
      <c r="C52" s="140" t="s">
        <v>278</v>
      </c>
      <c r="D52" s="95" t="s">
        <v>279</v>
      </c>
      <c r="E52" s="2" t="s">
        <v>121</v>
      </c>
      <c r="F52" s="136">
        <v>28</v>
      </c>
      <c r="G52" s="2"/>
      <c r="H52" s="92">
        <f t="shared" si="4"/>
        <v>0</v>
      </c>
      <c r="J52" s="47"/>
    </row>
    <row r="53" spans="2:10" s="46" customFormat="1" ht="141.75" x14ac:dyDescent="0.25">
      <c r="B53" s="93">
        <f>+COUNT($B$47:B52)+1</f>
        <v>5</v>
      </c>
      <c r="C53" s="140" t="s">
        <v>280</v>
      </c>
      <c r="D53" s="95" t="s">
        <v>283</v>
      </c>
      <c r="E53" s="2" t="s">
        <v>121</v>
      </c>
      <c r="F53" s="136">
        <v>187</v>
      </c>
      <c r="G53" s="2"/>
      <c r="H53" s="92">
        <f t="shared" ref="H53:H54" si="5">+$F53*G53</f>
        <v>0</v>
      </c>
      <c r="J53" s="47"/>
    </row>
    <row r="54" spans="2:10" s="46" customFormat="1" ht="47.25" x14ac:dyDescent="0.25">
      <c r="B54" s="93">
        <f>+COUNT($B$47:B53)+1</f>
        <v>6</v>
      </c>
      <c r="C54" s="140" t="s">
        <v>281</v>
      </c>
      <c r="D54" s="95" t="s">
        <v>282</v>
      </c>
      <c r="E54" s="2" t="s">
        <v>114</v>
      </c>
      <c r="F54" s="136">
        <v>5</v>
      </c>
      <c r="G54" s="2"/>
      <c r="H54" s="92">
        <f t="shared" si="5"/>
        <v>0</v>
      </c>
      <c r="J54" s="47"/>
    </row>
    <row r="55" spans="2:10" s="46" customFormat="1" x14ac:dyDescent="0.25">
      <c r="B55" s="135" t="s">
        <v>70</v>
      </c>
      <c r="C55" s="89" t="s">
        <v>284</v>
      </c>
      <c r="D55" s="90"/>
      <c r="E55" s="1"/>
      <c r="F55" s="91"/>
      <c r="G55" s="1"/>
      <c r="H55" s="92"/>
      <c r="J55" s="47"/>
    </row>
    <row r="56" spans="2:10" s="46" customFormat="1" ht="173.25" x14ac:dyDescent="0.25">
      <c r="B56" s="208">
        <f>+COUNT($B$47:B55)+1</f>
        <v>7</v>
      </c>
      <c r="C56" s="140" t="s">
        <v>285</v>
      </c>
      <c r="D56" s="95" t="s">
        <v>464</v>
      </c>
      <c r="E56" s="2" t="s">
        <v>114</v>
      </c>
      <c r="F56" s="136">
        <v>17</v>
      </c>
      <c r="G56" s="2"/>
      <c r="H56" s="92">
        <f t="shared" ref="H56:H61" si="6">+$F56*G56</f>
        <v>0</v>
      </c>
      <c r="J56" s="47"/>
    </row>
    <row r="57" spans="2:10" s="46" customFormat="1" ht="319.5" customHeight="1" x14ac:dyDescent="0.25">
      <c r="B57" s="93">
        <f>+COUNT($B$47:B56)+1</f>
        <v>8</v>
      </c>
      <c r="C57" s="140" t="s">
        <v>286</v>
      </c>
      <c r="D57" s="95" t="s">
        <v>287</v>
      </c>
      <c r="E57" s="2" t="s">
        <v>114</v>
      </c>
      <c r="F57" s="136">
        <v>1</v>
      </c>
      <c r="G57" s="2"/>
      <c r="H57" s="92">
        <f t="shared" si="6"/>
        <v>0</v>
      </c>
      <c r="J57" s="47"/>
    </row>
    <row r="58" spans="2:10" s="46" customFormat="1" ht="288" customHeight="1" x14ac:dyDescent="0.25">
      <c r="B58" s="93">
        <f>+COUNT($B$47:B57)+1</f>
        <v>9</v>
      </c>
      <c r="C58" s="140" t="s">
        <v>288</v>
      </c>
      <c r="D58" s="95" t="s">
        <v>289</v>
      </c>
      <c r="E58" s="2" t="s">
        <v>114</v>
      </c>
      <c r="F58" s="136">
        <v>1</v>
      </c>
      <c r="G58" s="2"/>
      <c r="H58" s="92">
        <f t="shared" si="6"/>
        <v>0</v>
      </c>
      <c r="J58" s="47"/>
    </row>
    <row r="59" spans="2:10" s="46" customFormat="1" ht="47.25" x14ac:dyDescent="0.25">
      <c r="B59" s="93">
        <f>+COUNT($B$47:B58)+1</f>
        <v>10</v>
      </c>
      <c r="C59" s="140" t="s">
        <v>290</v>
      </c>
      <c r="D59" s="95" t="s">
        <v>291</v>
      </c>
      <c r="E59" s="2" t="s">
        <v>114</v>
      </c>
      <c r="F59" s="136">
        <v>3</v>
      </c>
      <c r="G59" s="2"/>
      <c r="H59" s="92">
        <f t="shared" si="6"/>
        <v>0</v>
      </c>
      <c r="J59" s="47"/>
    </row>
    <row r="60" spans="2:10" s="46" customFormat="1" ht="47.25" x14ac:dyDescent="0.25">
      <c r="B60" s="93">
        <f>+COUNT($B$47:B59)+1</f>
        <v>11</v>
      </c>
      <c r="C60" s="140" t="s">
        <v>292</v>
      </c>
      <c r="D60" s="95" t="s">
        <v>293</v>
      </c>
      <c r="E60" s="2" t="s">
        <v>114</v>
      </c>
      <c r="F60" s="136">
        <v>2</v>
      </c>
      <c r="G60" s="2"/>
      <c r="H60" s="92">
        <f t="shared" si="6"/>
        <v>0</v>
      </c>
      <c r="J60" s="47"/>
    </row>
    <row r="61" spans="2:10" s="46" customFormat="1" ht="110.25" x14ac:dyDescent="0.25">
      <c r="B61" s="93">
        <f>+COUNT($B$47:B60)+1</f>
        <v>12</v>
      </c>
      <c r="C61" s="140" t="s">
        <v>294</v>
      </c>
      <c r="D61" s="95" t="s">
        <v>295</v>
      </c>
      <c r="E61" s="2" t="s">
        <v>114</v>
      </c>
      <c r="F61" s="136">
        <v>1</v>
      </c>
      <c r="G61" s="2"/>
      <c r="H61" s="92">
        <f t="shared" si="6"/>
        <v>0</v>
      </c>
      <c r="J61" s="47"/>
    </row>
    <row r="62" spans="2:10" s="46" customFormat="1" ht="31.5" x14ac:dyDescent="0.25">
      <c r="B62" s="93">
        <f>+COUNT($B$47:B61)+1</f>
        <v>13</v>
      </c>
      <c r="C62" s="140" t="s">
        <v>296</v>
      </c>
      <c r="D62" s="95" t="s">
        <v>297</v>
      </c>
      <c r="E62" s="2" t="s">
        <v>114</v>
      </c>
      <c r="F62" s="136">
        <v>1</v>
      </c>
      <c r="G62" s="2"/>
      <c r="H62" s="92">
        <f t="shared" ref="H62:H64" si="7">+$F62*G62</f>
        <v>0</v>
      </c>
      <c r="J62" s="47"/>
    </row>
    <row r="63" spans="2:10" s="46" customFormat="1" ht="47.25" x14ac:dyDescent="0.25">
      <c r="B63" s="93">
        <f>+COUNT($B$47:B62)+1</f>
        <v>14</v>
      </c>
      <c r="C63" s="140" t="s">
        <v>298</v>
      </c>
      <c r="D63" s="95" t="s">
        <v>299</v>
      </c>
      <c r="E63" s="2" t="s">
        <v>114</v>
      </c>
      <c r="F63" s="136">
        <v>10</v>
      </c>
      <c r="G63" s="2"/>
      <c r="H63" s="92">
        <f t="shared" si="7"/>
        <v>0</v>
      </c>
      <c r="J63" s="47"/>
    </row>
    <row r="64" spans="2:10" s="46" customFormat="1" ht="47.25" x14ac:dyDescent="0.25">
      <c r="B64" s="93">
        <f>+COUNT($B$47:B63)+1</f>
        <v>15</v>
      </c>
      <c r="C64" s="140" t="s">
        <v>300</v>
      </c>
      <c r="D64" s="95" t="s">
        <v>301</v>
      </c>
      <c r="E64" s="2" t="s">
        <v>114</v>
      </c>
      <c r="F64" s="136">
        <v>1</v>
      </c>
      <c r="G64" s="2"/>
      <c r="H64" s="92">
        <f t="shared" si="7"/>
        <v>0</v>
      </c>
      <c r="J64" s="47"/>
    </row>
    <row r="65" spans="2:10" s="46" customFormat="1" ht="47.25" x14ac:dyDescent="0.25">
      <c r="B65" s="93">
        <f>+COUNT($B$47:B64)+1</f>
        <v>16</v>
      </c>
      <c r="C65" s="140" t="s">
        <v>302</v>
      </c>
      <c r="D65" s="95" t="s">
        <v>303</v>
      </c>
      <c r="E65" s="2" t="s">
        <v>114</v>
      </c>
      <c r="F65" s="136">
        <v>2</v>
      </c>
      <c r="G65" s="2"/>
      <c r="H65" s="92">
        <f t="shared" ref="H65:H66" si="8">+$F65*G65</f>
        <v>0</v>
      </c>
      <c r="J65" s="47"/>
    </row>
    <row r="66" spans="2:10" s="46" customFormat="1" ht="47.25" x14ac:dyDescent="0.25">
      <c r="B66" s="93">
        <f>+COUNT($B$47:B65)+1</f>
        <v>17</v>
      </c>
      <c r="C66" s="140" t="s">
        <v>304</v>
      </c>
      <c r="D66" s="95" t="s">
        <v>305</v>
      </c>
      <c r="E66" s="2" t="s">
        <v>114</v>
      </c>
      <c r="F66" s="136">
        <v>2</v>
      </c>
      <c r="G66" s="2"/>
      <c r="H66" s="92">
        <f t="shared" si="8"/>
        <v>0</v>
      </c>
      <c r="J66" s="47"/>
    </row>
    <row r="67" spans="2:10" s="46" customFormat="1" x14ac:dyDescent="0.25">
      <c r="B67" s="135" t="s">
        <v>89</v>
      </c>
      <c r="C67" s="89" t="s">
        <v>306</v>
      </c>
      <c r="D67" s="90"/>
      <c r="E67" s="1"/>
      <c r="F67" s="91"/>
      <c r="G67" s="1"/>
      <c r="H67" s="92"/>
      <c r="J67" s="47"/>
    </row>
    <row r="68" spans="2:10" s="46" customFormat="1" ht="110.25" x14ac:dyDescent="0.25">
      <c r="B68" s="93">
        <f>+COUNT($B$47:B67)+1</f>
        <v>18</v>
      </c>
      <c r="C68" s="140" t="s">
        <v>307</v>
      </c>
      <c r="D68" s="95" t="s">
        <v>308</v>
      </c>
      <c r="E68" s="2" t="s">
        <v>114</v>
      </c>
      <c r="F68" s="136">
        <v>1</v>
      </c>
      <c r="G68" s="2"/>
      <c r="H68" s="92">
        <f t="shared" ref="H68:H70" si="9">+$F68*G68</f>
        <v>0</v>
      </c>
      <c r="J68" s="47"/>
    </row>
    <row r="69" spans="2:10" s="46" customFormat="1" ht="109.5" customHeight="1" x14ac:dyDescent="0.25">
      <c r="B69" s="93">
        <f>+COUNT($B$47:B68)+1</f>
        <v>19</v>
      </c>
      <c r="C69" s="140" t="s">
        <v>307</v>
      </c>
      <c r="D69" s="95" t="s">
        <v>309</v>
      </c>
      <c r="E69" s="2" t="s">
        <v>114</v>
      </c>
      <c r="F69" s="136">
        <v>4</v>
      </c>
      <c r="G69" s="2"/>
      <c r="H69" s="92">
        <f t="shared" si="9"/>
        <v>0</v>
      </c>
      <c r="J69" s="47"/>
    </row>
    <row r="70" spans="2:10" s="46" customFormat="1" ht="58.5" customHeight="1" x14ac:dyDescent="0.25">
      <c r="B70" s="93">
        <f>+COUNT($B$47:B69)+1</f>
        <v>20</v>
      </c>
      <c r="C70" s="140" t="s">
        <v>281</v>
      </c>
      <c r="D70" s="95" t="s">
        <v>310</v>
      </c>
      <c r="E70" s="2" t="s">
        <v>114</v>
      </c>
      <c r="F70" s="136">
        <v>2</v>
      </c>
      <c r="G70" s="2"/>
      <c r="H70" s="92">
        <f t="shared" si="9"/>
        <v>0</v>
      </c>
      <c r="J70" s="47"/>
    </row>
    <row r="71" spans="2:10" s="46" customFormat="1" x14ac:dyDescent="0.25">
      <c r="B71" s="97"/>
      <c r="C71" s="90"/>
      <c r="D71" s="99"/>
      <c r="E71" s="1"/>
      <c r="F71" s="91"/>
      <c r="G71" s="100"/>
      <c r="H71" s="101"/>
      <c r="J71" s="47"/>
    </row>
    <row r="72" spans="2:10" s="46" customFormat="1" ht="16.5" thickBot="1" x14ac:dyDescent="0.3">
      <c r="B72" s="102"/>
      <c r="C72" s="103"/>
      <c r="D72" s="103"/>
      <c r="E72" s="104"/>
      <c r="F72" s="104"/>
      <c r="G72" s="105" t="str">
        <f>C46&amp;" SKUPAJ:"</f>
        <v>ODVODNJAVANJE SKUPAJ:</v>
      </c>
      <c r="H72" s="106">
        <f>ROUNDDOWN(SUM(H49:H70),2)</f>
        <v>0</v>
      </c>
      <c r="J72" s="47"/>
    </row>
    <row r="73" spans="2:10" s="46" customFormat="1" x14ac:dyDescent="0.25">
      <c r="B73" s="137"/>
      <c r="C73" s="137"/>
      <c r="D73" s="137"/>
      <c r="E73" s="138"/>
      <c r="F73" s="138"/>
      <c r="G73" s="138"/>
      <c r="H73" s="139"/>
      <c r="J73" s="47"/>
    </row>
  </sheetData>
  <mergeCells count="4">
    <mergeCell ref="C16:D16"/>
    <mergeCell ref="C30:D30"/>
    <mergeCell ref="C46:D46"/>
    <mergeCell ref="C48:D48"/>
  </mergeCells>
  <pageMargins left="0.70866141732283472" right="0.70866141732283472" top="0.74803149606299213" bottom="0.74803149606299213" header="0.31496062992125984" footer="0.31496062992125984"/>
  <pageSetup paperSize="9" scale="68" orientation="portrait" r:id="rId1"/>
  <headerFooter>
    <oddHeader xml:space="preserve">&amp;CUreditev krožnega križišča na območju ceste A3, odsek 0372 Kamionska cesta
Fernetiči od km 0+675 do km 0+860&amp;RRAZPIS 2021
</oddHeader>
    <oddFooter>Stran &amp;P od &amp;N</oddFooter>
  </headerFooter>
  <colBreaks count="1" manualBreakCount="1">
    <brk id="8"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2B6697-805D-428A-9780-D4DE8D0E32BE}">
  <sheetPr>
    <tabColor rgb="FF023296"/>
  </sheetPr>
  <dimension ref="B1:K90"/>
  <sheetViews>
    <sheetView view="pageBreakPreview" zoomScale="85" zoomScaleNormal="100" zoomScaleSheetLayoutView="85" workbookViewId="0">
      <selection activeCell="J11" sqref="J11"/>
    </sheetView>
  </sheetViews>
  <sheetFormatPr defaultColWidth="9.140625" defaultRowHeight="15.75" x14ac:dyDescent="0.25"/>
  <cols>
    <col min="1" max="1" width="9.140625" style="47"/>
    <col min="2" max="3" width="10.7109375" style="49" customWidth="1"/>
    <col min="4" max="4" width="47.7109375" style="43" customWidth="1"/>
    <col min="5" max="5" width="14.7109375" style="44" customWidth="1"/>
    <col min="6" max="6" width="12.7109375" style="44" customWidth="1"/>
    <col min="7" max="7" width="15.7109375" style="44" customWidth="1"/>
    <col min="8" max="8" width="15.7109375" style="45" customWidth="1"/>
    <col min="9" max="9" width="11.5703125" style="46" bestFit="1" customWidth="1"/>
    <col min="10" max="10" width="10.140625" style="47" bestFit="1" customWidth="1"/>
    <col min="11" max="16384" width="9.140625" style="47"/>
  </cols>
  <sheetData>
    <row r="1" spans="2:10" x14ac:dyDescent="0.25">
      <c r="B1" s="41" t="s">
        <v>75</v>
      </c>
      <c r="C1" s="42" t="str">
        <f ca="1">MID(CELL("filename",A1),FIND("]",CELL("filename",A1))+1,255)</f>
        <v>ELEKTRO DELA</v>
      </c>
    </row>
    <row r="3" spans="2:10" x14ac:dyDescent="0.2">
      <c r="B3" s="48" t="s">
        <v>14</v>
      </c>
    </row>
    <row r="4" spans="2:10" x14ac:dyDescent="0.25">
      <c r="B4" s="50" t="str">
        <f ca="1">"REKAPITULACIJA "&amp;C1</f>
        <v>REKAPITULACIJA ELEKTRO DELA</v>
      </c>
      <c r="C4" s="51"/>
      <c r="D4" s="51"/>
      <c r="E4" s="52"/>
      <c r="F4" s="52"/>
      <c r="G4" s="52"/>
      <c r="H4" s="2"/>
      <c r="I4" s="53"/>
    </row>
    <row r="5" spans="2:10" x14ac:dyDescent="0.25">
      <c r="B5" s="54"/>
      <c r="C5" s="55"/>
      <c r="D5" s="56"/>
      <c r="H5" s="57"/>
      <c r="I5" s="58"/>
      <c r="J5" s="59"/>
    </row>
    <row r="6" spans="2:10" x14ac:dyDescent="0.25">
      <c r="B6" s="60" t="s">
        <v>47</v>
      </c>
      <c r="D6" s="61" t="str">
        <f>VLOOKUP(B6,$B$16:$H$319,2,FALSE)</f>
        <v>CESTNA RAZSVETLJAVA</v>
      </c>
      <c r="E6" s="62"/>
      <c r="F6" s="45"/>
      <c r="H6" s="63">
        <f>VLOOKUP($D6&amp;" SKUPAJ:",$G$16:H$319,2,FALSE)</f>
        <v>0</v>
      </c>
      <c r="I6" s="64"/>
      <c r="J6" s="65"/>
    </row>
    <row r="7" spans="2:10" x14ac:dyDescent="0.25">
      <c r="B7" s="60"/>
      <c r="D7" s="61"/>
      <c r="E7" s="62"/>
      <c r="F7" s="45"/>
      <c r="H7" s="63"/>
      <c r="I7" s="127"/>
      <c r="J7" s="128"/>
    </row>
    <row r="8" spans="2:10" x14ac:dyDescent="0.25">
      <c r="B8" s="60" t="s">
        <v>48</v>
      </c>
      <c r="D8" s="61" t="str">
        <f>VLOOKUP(B8,$B$16:$H$319,2,FALSE)</f>
        <v>CR - GRADBENA DELA</v>
      </c>
      <c r="E8" s="62"/>
      <c r="F8" s="45"/>
      <c r="H8" s="63">
        <f>VLOOKUP($D8&amp;" SKUPAJ:",$G$16:H$319,2,FALSE)</f>
        <v>0</v>
      </c>
      <c r="I8" s="129"/>
      <c r="J8" s="130"/>
    </row>
    <row r="9" spans="2:10" x14ac:dyDescent="0.25">
      <c r="B9" s="60"/>
      <c r="D9" s="61"/>
      <c r="E9" s="62"/>
      <c r="F9" s="45"/>
      <c r="H9" s="63"/>
      <c r="I9" s="127"/>
      <c r="J9" s="128"/>
    </row>
    <row r="10" spans="2:10" x14ac:dyDescent="0.25">
      <c r="B10" s="60" t="s">
        <v>45</v>
      </c>
      <c r="D10" s="61" t="str">
        <f>VLOOKUP(B10,$B$16:$H$319,2,FALSE)</f>
        <v>SN in NN - GRADBENA DELA</v>
      </c>
      <c r="E10" s="62"/>
      <c r="F10" s="45"/>
      <c r="H10" s="63">
        <f>VLOOKUP($D10&amp;" SKUPAJ:",$G$16:H$319,2,FALSE)</f>
        <v>0</v>
      </c>
      <c r="I10" s="129"/>
      <c r="J10" s="130"/>
    </row>
    <row r="11" spans="2:10" x14ac:dyDescent="0.25">
      <c r="B11" s="60"/>
      <c r="D11" s="61"/>
      <c r="E11" s="62"/>
      <c r="F11" s="45"/>
      <c r="H11" s="63"/>
      <c r="I11" s="127"/>
      <c r="J11" s="128"/>
    </row>
    <row r="12" spans="2:10" x14ac:dyDescent="0.25">
      <c r="B12" s="60" t="s">
        <v>49</v>
      </c>
      <c r="D12" s="61" t="str">
        <f>VLOOKUP(B12,$B$16:$H$319,2,FALSE)</f>
        <v>TK - GRADBENA DELA</v>
      </c>
      <c r="E12" s="62"/>
      <c r="F12" s="45"/>
      <c r="H12" s="63">
        <f>VLOOKUP($D12&amp;" SKUPAJ:",$G$16:H$319,2,FALSE)</f>
        <v>0</v>
      </c>
      <c r="I12" s="129"/>
      <c r="J12" s="130"/>
    </row>
    <row r="13" spans="2:10" s="46" customFormat="1" ht="16.5" thickBot="1" x14ac:dyDescent="0.3">
      <c r="B13" s="66"/>
      <c r="C13" s="67"/>
      <c r="D13" s="68"/>
      <c r="E13" s="69"/>
      <c r="F13" s="70"/>
      <c r="G13" s="71"/>
      <c r="H13" s="72"/>
    </row>
    <row r="14" spans="2:10" s="46" customFormat="1" ht="16.5" thickTop="1" x14ac:dyDescent="0.25">
      <c r="B14" s="73"/>
      <c r="C14" s="74"/>
      <c r="D14" s="75"/>
      <c r="E14" s="76"/>
      <c r="F14" s="77"/>
      <c r="G14" s="76" t="str">
        <f ca="1">"SKUPAJ "&amp;C1&amp;" (BREZ DDV):"</f>
        <v>SKUPAJ ELEKTRO DELA (BREZ DDV):</v>
      </c>
      <c r="H14" s="78">
        <f>ROUND(SUM(H6:H12),2)</f>
        <v>0</v>
      </c>
    </row>
    <row r="16" spans="2:10" s="46" customFormat="1" ht="16.5" thickBot="1" x14ac:dyDescent="0.3">
      <c r="B16" s="79" t="s">
        <v>0</v>
      </c>
      <c r="C16" s="80" t="s">
        <v>1</v>
      </c>
      <c r="D16" s="81" t="s">
        <v>2</v>
      </c>
      <c r="E16" s="82" t="s">
        <v>3</v>
      </c>
      <c r="F16" s="82" t="s">
        <v>4</v>
      </c>
      <c r="G16" s="82" t="s">
        <v>5</v>
      </c>
      <c r="H16" s="82" t="s">
        <v>6</v>
      </c>
    </row>
    <row r="18" spans="2:11" s="46" customFormat="1" x14ac:dyDescent="0.25">
      <c r="B18" s="83" t="s">
        <v>47</v>
      </c>
      <c r="C18" s="214" t="s">
        <v>312</v>
      </c>
      <c r="D18" s="214"/>
      <c r="E18" s="84"/>
      <c r="F18" s="85"/>
      <c r="G18" s="86"/>
      <c r="H18" s="87"/>
    </row>
    <row r="19" spans="2:11" s="46" customFormat="1" x14ac:dyDescent="0.25">
      <c r="B19" s="88"/>
      <c r="C19" s="89"/>
      <c r="D19" s="90"/>
      <c r="E19" s="1"/>
      <c r="F19" s="91"/>
      <c r="G19" s="1"/>
      <c r="H19" s="92"/>
    </row>
    <row r="20" spans="2:11" s="46" customFormat="1" ht="47.25" x14ac:dyDescent="0.25">
      <c r="B20" s="93">
        <f>+COUNT($B$19:B19)+1</f>
        <v>1</v>
      </c>
      <c r="C20" s="94"/>
      <c r="D20" s="95" t="s">
        <v>311</v>
      </c>
      <c r="E20" s="2" t="s">
        <v>51</v>
      </c>
      <c r="F20" s="2">
        <v>770</v>
      </c>
      <c r="G20" s="2"/>
      <c r="H20" s="92">
        <f>+$F20*G20</f>
        <v>0</v>
      </c>
      <c r="K20" s="44"/>
    </row>
    <row r="21" spans="2:11" s="46" customFormat="1" ht="31.5" x14ac:dyDescent="0.25">
      <c r="B21" s="93">
        <f>+COUNT($B$19:B20)+1</f>
        <v>2</v>
      </c>
      <c r="C21" s="94"/>
      <c r="D21" s="95" t="s">
        <v>313</v>
      </c>
      <c r="E21" s="2" t="s">
        <v>51</v>
      </c>
      <c r="F21" s="2">
        <v>140</v>
      </c>
      <c r="G21" s="2"/>
      <c r="H21" s="92">
        <f t="shared" ref="H21:H22" si="0">+$F21*G21</f>
        <v>0</v>
      </c>
      <c r="K21" s="44"/>
    </row>
    <row r="22" spans="2:11" s="46" customFormat="1" ht="204.75" x14ac:dyDescent="0.25">
      <c r="B22" s="93">
        <f>+COUNT($B$19:B21)+1</f>
        <v>3</v>
      </c>
      <c r="C22" s="94"/>
      <c r="D22" s="95" t="s">
        <v>314</v>
      </c>
      <c r="E22" s="2" t="s">
        <v>23</v>
      </c>
      <c r="F22" s="2">
        <v>14</v>
      </c>
      <c r="G22" s="2"/>
      <c r="H22" s="92">
        <f t="shared" si="0"/>
        <v>0</v>
      </c>
      <c r="K22" s="44"/>
    </row>
    <row r="23" spans="2:11" s="46" customFormat="1" ht="110.25" x14ac:dyDescent="0.25">
      <c r="B23" s="93">
        <f>+COUNT($B$19:B22)+1</f>
        <v>4</v>
      </c>
      <c r="C23" s="94"/>
      <c r="D23" s="95" t="s">
        <v>315</v>
      </c>
      <c r="E23" s="2" t="s">
        <v>23</v>
      </c>
      <c r="F23" s="2">
        <v>9</v>
      </c>
      <c r="G23" s="2"/>
      <c r="H23" s="92">
        <f>+$F23*G23</f>
        <v>0</v>
      </c>
      <c r="K23" s="44"/>
    </row>
    <row r="24" spans="2:11" s="46" customFormat="1" ht="110.25" x14ac:dyDescent="0.25">
      <c r="B24" s="93">
        <f>+COUNT($B$19:B23)+1</f>
        <v>5</v>
      </c>
      <c r="C24" s="94"/>
      <c r="D24" s="95" t="s">
        <v>316</v>
      </c>
      <c r="E24" s="2" t="s">
        <v>23</v>
      </c>
      <c r="F24" s="2">
        <v>5</v>
      </c>
      <c r="G24" s="2"/>
      <c r="H24" s="92">
        <f t="shared" ref="H24:H25" si="1">+$F24*G24</f>
        <v>0</v>
      </c>
      <c r="K24" s="44"/>
    </row>
    <row r="25" spans="2:11" s="46" customFormat="1" ht="47.25" x14ac:dyDescent="0.25">
      <c r="B25" s="93">
        <f>+COUNT($B$19:B24)+1</f>
        <v>6</v>
      </c>
      <c r="C25" s="94"/>
      <c r="D25" s="95" t="s">
        <v>317</v>
      </c>
      <c r="E25" s="2" t="s">
        <v>55</v>
      </c>
      <c r="F25" s="2">
        <v>4</v>
      </c>
      <c r="G25" s="2"/>
      <c r="H25" s="92">
        <f t="shared" si="1"/>
        <v>0</v>
      </c>
      <c r="K25" s="44"/>
    </row>
    <row r="26" spans="2:11" s="46" customFormat="1" ht="47.25" x14ac:dyDescent="0.25">
      <c r="B26" s="93">
        <f>+COUNT($B$19:B25)+1</f>
        <v>7</v>
      </c>
      <c r="C26" s="94"/>
      <c r="D26" s="95" t="s">
        <v>318</v>
      </c>
      <c r="E26" s="2" t="s">
        <v>55</v>
      </c>
      <c r="F26" s="2">
        <v>1</v>
      </c>
      <c r="G26" s="2"/>
      <c r="H26" s="92">
        <f>+$F26*G26</f>
        <v>0</v>
      </c>
      <c r="K26" s="44"/>
    </row>
    <row r="27" spans="2:11" s="46" customFormat="1" ht="31.5" x14ac:dyDescent="0.25">
      <c r="B27" s="93">
        <f>+COUNT($B$19:B26)+1</f>
        <v>8</v>
      </c>
      <c r="C27" s="94"/>
      <c r="D27" s="95" t="s">
        <v>319</v>
      </c>
      <c r="E27" s="2" t="s">
        <v>55</v>
      </c>
      <c r="F27" s="2">
        <v>1</v>
      </c>
      <c r="G27" s="2"/>
      <c r="H27" s="92">
        <f t="shared" ref="H27:H28" si="2">+$F27*G27</f>
        <v>0</v>
      </c>
      <c r="K27" s="44"/>
    </row>
    <row r="28" spans="2:11" s="46" customFormat="1" ht="31.5" x14ac:dyDescent="0.25">
      <c r="B28" s="93">
        <f>+COUNT($B$19:B27)+1</f>
        <v>9</v>
      </c>
      <c r="C28" s="94"/>
      <c r="D28" s="95" t="s">
        <v>320</v>
      </c>
      <c r="E28" s="2" t="s">
        <v>55</v>
      </c>
      <c r="F28" s="2">
        <v>1</v>
      </c>
      <c r="G28" s="2"/>
      <c r="H28" s="92">
        <f t="shared" si="2"/>
        <v>0</v>
      </c>
      <c r="K28" s="44"/>
    </row>
    <row r="29" spans="2:11" s="46" customFormat="1" x14ac:dyDescent="0.25">
      <c r="B29" s="93">
        <f>+COUNT($B$19:B28)+1</f>
        <v>10</v>
      </c>
      <c r="C29" s="94"/>
      <c r="D29" s="95" t="s">
        <v>321</v>
      </c>
      <c r="E29" s="2" t="s">
        <v>51</v>
      </c>
      <c r="F29" s="2">
        <v>630</v>
      </c>
      <c r="G29" s="2"/>
      <c r="H29" s="92">
        <f>+$F29*G29</f>
        <v>0</v>
      </c>
      <c r="K29" s="44"/>
    </row>
    <row r="30" spans="2:11" s="46" customFormat="1" ht="31.5" x14ac:dyDescent="0.25">
      <c r="B30" s="93">
        <f>+COUNT($B$19:B29)+1</f>
        <v>11</v>
      </c>
      <c r="C30" s="94"/>
      <c r="D30" s="95" t="s">
        <v>322</v>
      </c>
      <c r="E30" s="2" t="s">
        <v>51</v>
      </c>
      <c r="F30" s="2">
        <v>660</v>
      </c>
      <c r="G30" s="2"/>
      <c r="H30" s="92">
        <f t="shared" ref="H30:H33" si="3">+$F30*G30</f>
        <v>0</v>
      </c>
      <c r="K30" s="44"/>
    </row>
    <row r="31" spans="2:11" s="46" customFormat="1" x14ac:dyDescent="0.25">
      <c r="B31" s="93">
        <f>+COUNT($B$19:B30)+1</f>
        <v>12</v>
      </c>
      <c r="C31" s="94"/>
      <c r="D31" s="95" t="s">
        <v>323</v>
      </c>
      <c r="E31" s="2" t="s">
        <v>23</v>
      </c>
      <c r="F31" s="2">
        <v>50</v>
      </c>
      <c r="G31" s="2"/>
      <c r="H31" s="92">
        <f t="shared" si="3"/>
        <v>0</v>
      </c>
      <c r="K31" s="44"/>
    </row>
    <row r="32" spans="2:11" s="46" customFormat="1" x14ac:dyDescent="0.25">
      <c r="B32" s="93">
        <f>+COUNT($B$19:B31)+1</f>
        <v>13</v>
      </c>
      <c r="C32" s="94"/>
      <c r="D32" s="95" t="s">
        <v>324</v>
      </c>
      <c r="E32" s="2" t="s">
        <v>55</v>
      </c>
      <c r="F32" s="2">
        <v>14</v>
      </c>
      <c r="G32" s="2"/>
      <c r="H32" s="92">
        <f t="shared" si="3"/>
        <v>0</v>
      </c>
      <c r="K32" s="44"/>
    </row>
    <row r="33" spans="2:11" s="46" customFormat="1" x14ac:dyDescent="0.25">
      <c r="B33" s="93">
        <f>+COUNT($B$19:B32)+1</f>
        <v>14</v>
      </c>
      <c r="C33" s="94"/>
      <c r="D33" s="95" t="s">
        <v>325</v>
      </c>
      <c r="E33" s="2" t="s">
        <v>23</v>
      </c>
      <c r="F33" s="2">
        <v>1</v>
      </c>
      <c r="G33" s="2"/>
      <c r="H33" s="92">
        <f t="shared" si="3"/>
        <v>0</v>
      </c>
      <c r="K33" s="44"/>
    </row>
    <row r="34" spans="2:11" s="46" customFormat="1" ht="78.75" x14ac:dyDescent="0.25">
      <c r="B34" s="93">
        <f>+COUNT($B$19:B33)+1</f>
        <v>15</v>
      </c>
      <c r="C34" s="94"/>
      <c r="D34" s="95" t="s">
        <v>326</v>
      </c>
      <c r="E34" s="2" t="s">
        <v>55</v>
      </c>
      <c r="F34" s="2" t="s">
        <v>327</v>
      </c>
      <c r="G34" s="2"/>
      <c r="H34" s="92">
        <f>+$F34*G34</f>
        <v>0</v>
      </c>
      <c r="K34" s="44"/>
    </row>
    <row r="35" spans="2:11" s="46" customFormat="1" x14ac:dyDescent="0.25">
      <c r="B35" s="97"/>
      <c r="C35" s="98"/>
      <c r="D35" s="99"/>
      <c r="E35" s="1"/>
      <c r="F35" s="91"/>
      <c r="G35" s="100"/>
      <c r="H35" s="101"/>
    </row>
    <row r="36" spans="2:11" s="46" customFormat="1" ht="16.5" thickBot="1" x14ac:dyDescent="0.3">
      <c r="B36" s="102"/>
      <c r="C36" s="103"/>
      <c r="D36" s="103"/>
      <c r="E36" s="104"/>
      <c r="F36" s="104"/>
      <c r="G36" s="105" t="str">
        <f>C18&amp;" SKUPAJ:"</f>
        <v>CESTNA RAZSVETLJAVA SKUPAJ:</v>
      </c>
      <c r="H36" s="106">
        <f>ROUNDDOWN(SUM(H20:H34),2)</f>
        <v>0</v>
      </c>
    </row>
    <row r="37" spans="2:11" s="46" customFormat="1" x14ac:dyDescent="0.25">
      <c r="B37" s="131"/>
      <c r="C37" s="131"/>
      <c r="D37" s="132"/>
      <c r="E37" s="133"/>
      <c r="F37" s="133"/>
      <c r="G37" s="133"/>
      <c r="H37" s="134"/>
    </row>
    <row r="38" spans="2:11" s="46" customFormat="1" x14ac:dyDescent="0.25">
      <c r="B38" s="83" t="s">
        <v>48</v>
      </c>
      <c r="C38" s="214" t="s">
        <v>328</v>
      </c>
      <c r="D38" s="214"/>
      <c r="E38" s="84"/>
      <c r="F38" s="85"/>
      <c r="G38" s="86"/>
      <c r="H38" s="87"/>
    </row>
    <row r="39" spans="2:11" s="46" customFormat="1" x14ac:dyDescent="0.25">
      <c r="B39" s="135"/>
      <c r="C39" s="89"/>
      <c r="D39" s="90"/>
      <c r="E39" s="1"/>
      <c r="F39" s="91"/>
      <c r="G39" s="1"/>
      <c r="H39" s="92"/>
    </row>
    <row r="40" spans="2:11" s="46" customFormat="1" ht="189" x14ac:dyDescent="0.25">
      <c r="B40" s="93">
        <f>+COUNT($B$39:B39)+1</f>
        <v>1</v>
      </c>
      <c r="C40" s="140"/>
      <c r="D40" s="95" t="s">
        <v>329</v>
      </c>
      <c r="E40" s="2" t="s">
        <v>51</v>
      </c>
      <c r="F40" s="136">
        <v>460</v>
      </c>
      <c r="G40" s="2"/>
      <c r="H40" s="92">
        <f>+$F40*G40</f>
        <v>0</v>
      </c>
    </row>
    <row r="41" spans="2:11" s="46" customFormat="1" ht="189" x14ac:dyDescent="0.25">
      <c r="B41" s="93">
        <f>+COUNT($B$39:B40)+1</f>
        <v>2</v>
      </c>
      <c r="C41" s="140"/>
      <c r="D41" s="95" t="s">
        <v>330</v>
      </c>
      <c r="E41" s="2" t="s">
        <v>51</v>
      </c>
      <c r="F41" s="136">
        <v>190</v>
      </c>
      <c r="G41" s="2"/>
      <c r="H41" s="92">
        <f t="shared" ref="H41:H47" si="4">+$F41*G41</f>
        <v>0</v>
      </c>
    </row>
    <row r="42" spans="2:11" s="46" customFormat="1" ht="157.5" x14ac:dyDescent="0.25">
      <c r="B42" s="93">
        <f>+COUNT($B$39:B41)+1</f>
        <v>3</v>
      </c>
      <c r="C42" s="140"/>
      <c r="D42" s="95" t="s">
        <v>331</v>
      </c>
      <c r="E42" s="2" t="s">
        <v>23</v>
      </c>
      <c r="F42" s="136">
        <v>14</v>
      </c>
      <c r="G42" s="2"/>
      <c r="H42" s="92">
        <f t="shared" si="4"/>
        <v>0</v>
      </c>
    </row>
    <row r="43" spans="2:11" s="46" customFormat="1" ht="94.5" x14ac:dyDescent="0.25">
      <c r="B43" s="93">
        <f>+COUNT($B$39:B42)+1</f>
        <v>4</v>
      </c>
      <c r="C43" s="140"/>
      <c r="D43" s="95" t="s">
        <v>332</v>
      </c>
      <c r="E43" s="2" t="s">
        <v>23</v>
      </c>
      <c r="F43" s="136">
        <v>13</v>
      </c>
      <c r="G43" s="2"/>
      <c r="H43" s="92">
        <f t="shared" si="4"/>
        <v>0</v>
      </c>
    </row>
    <row r="44" spans="2:11" s="46" customFormat="1" ht="94.5" x14ac:dyDescent="0.25">
      <c r="B44" s="93">
        <f>+COUNT($B$39:B43)+1</f>
        <v>5</v>
      </c>
      <c r="C44" s="140"/>
      <c r="D44" s="95" t="s">
        <v>333</v>
      </c>
      <c r="E44" s="2" t="s">
        <v>23</v>
      </c>
      <c r="F44" s="136">
        <v>2</v>
      </c>
      <c r="G44" s="2"/>
      <c r="H44" s="92">
        <f t="shared" si="4"/>
        <v>0</v>
      </c>
    </row>
    <row r="45" spans="2:11" s="46" customFormat="1" x14ac:dyDescent="0.25">
      <c r="B45" s="93">
        <f>+COUNT($B$39:B44)+1</f>
        <v>6</v>
      </c>
      <c r="C45" s="140"/>
      <c r="D45" s="95" t="s">
        <v>335</v>
      </c>
      <c r="E45" s="2" t="s">
        <v>51</v>
      </c>
      <c r="F45" s="136">
        <v>640</v>
      </c>
      <c r="G45" s="2"/>
      <c r="H45" s="92">
        <f t="shared" si="4"/>
        <v>0</v>
      </c>
    </row>
    <row r="46" spans="2:11" s="46" customFormat="1" ht="31.5" x14ac:dyDescent="0.25">
      <c r="B46" s="93">
        <f>+COUNT($B$39:B45)+1</f>
        <v>7</v>
      </c>
      <c r="C46" s="140"/>
      <c r="D46" s="96" t="s">
        <v>334</v>
      </c>
      <c r="E46" s="2" t="s">
        <v>51</v>
      </c>
      <c r="F46" s="136">
        <v>30</v>
      </c>
      <c r="G46" s="2"/>
      <c r="H46" s="92">
        <f t="shared" si="4"/>
        <v>0</v>
      </c>
    </row>
    <row r="47" spans="2:11" s="46" customFormat="1" ht="63" x14ac:dyDescent="0.25">
      <c r="B47" s="93">
        <f>+COUNT($B$39:B46)+1</f>
        <v>8</v>
      </c>
      <c r="C47" s="140"/>
      <c r="D47" s="95" t="s">
        <v>336</v>
      </c>
      <c r="E47" s="2" t="s">
        <v>55</v>
      </c>
      <c r="F47" s="136">
        <v>1</v>
      </c>
      <c r="G47" s="2"/>
      <c r="H47" s="92">
        <f t="shared" si="4"/>
        <v>0</v>
      </c>
    </row>
    <row r="48" spans="2:11" s="46" customFormat="1" ht="47.25" x14ac:dyDescent="0.25">
      <c r="B48" s="93">
        <f>+COUNT($B$39:B47)+1</f>
        <v>9</v>
      </c>
      <c r="C48" s="140"/>
      <c r="D48" s="96" t="s">
        <v>337</v>
      </c>
      <c r="E48" s="2" t="s">
        <v>23</v>
      </c>
      <c r="F48" s="136">
        <v>14</v>
      </c>
      <c r="G48" s="2"/>
      <c r="H48" s="92">
        <f>+$F48*G48</f>
        <v>0</v>
      </c>
    </row>
    <row r="49" spans="2:10" s="46" customFormat="1" ht="47.25" x14ac:dyDescent="0.25">
      <c r="B49" s="93">
        <f>+COUNT($B$39:B48)+1</f>
        <v>10</v>
      </c>
      <c r="C49" s="140"/>
      <c r="D49" s="95" t="s">
        <v>338</v>
      </c>
      <c r="E49" s="2" t="s">
        <v>23</v>
      </c>
      <c r="F49" s="136">
        <v>5</v>
      </c>
      <c r="G49" s="2"/>
      <c r="H49" s="92">
        <f>+$F49*G49</f>
        <v>0</v>
      </c>
    </row>
    <row r="50" spans="2:10" s="46" customFormat="1" ht="31.5" x14ac:dyDescent="0.25">
      <c r="B50" s="93">
        <f>+COUNT($B$39:B49)+1</f>
        <v>11</v>
      </c>
      <c r="C50" s="140"/>
      <c r="D50" s="95" t="s">
        <v>339</v>
      </c>
      <c r="E50" s="2" t="s">
        <v>23</v>
      </c>
      <c r="F50" s="136">
        <v>2</v>
      </c>
      <c r="G50" s="2"/>
      <c r="H50" s="92">
        <f t="shared" ref="H50:H51" si="5">+$F50*G50</f>
        <v>0</v>
      </c>
    </row>
    <row r="51" spans="2:10" s="46" customFormat="1" ht="31.5" x14ac:dyDescent="0.25">
      <c r="B51" s="93">
        <f>+COUNT($B$39:B50)+1</f>
        <v>12</v>
      </c>
      <c r="C51" s="140"/>
      <c r="D51" s="95" t="s">
        <v>340</v>
      </c>
      <c r="E51" s="2" t="s">
        <v>55</v>
      </c>
      <c r="F51" s="136">
        <v>1</v>
      </c>
      <c r="G51" s="2"/>
      <c r="H51" s="92">
        <f t="shared" si="5"/>
        <v>0</v>
      </c>
    </row>
    <row r="52" spans="2:10" s="46" customFormat="1" x14ac:dyDescent="0.25">
      <c r="B52" s="97"/>
      <c r="C52" s="90"/>
      <c r="D52" s="99"/>
      <c r="E52" s="1"/>
      <c r="F52" s="91"/>
      <c r="G52" s="100"/>
      <c r="H52" s="101"/>
      <c r="J52" s="47"/>
    </row>
    <row r="53" spans="2:10" s="46" customFormat="1" ht="16.5" thickBot="1" x14ac:dyDescent="0.3">
      <c r="B53" s="102"/>
      <c r="C53" s="103"/>
      <c r="D53" s="103"/>
      <c r="E53" s="104"/>
      <c r="F53" s="104"/>
      <c r="G53" s="105" t="str">
        <f>C38&amp;" SKUPAJ:"</f>
        <v>CR - GRADBENA DELA SKUPAJ:</v>
      </c>
      <c r="H53" s="106">
        <f>ROUNDDOWN(SUM(H40:H51),2)</f>
        <v>0</v>
      </c>
      <c r="J53" s="47"/>
    </row>
    <row r="54" spans="2:10" s="46" customFormat="1" x14ac:dyDescent="0.25">
      <c r="B54" s="141"/>
      <c r="C54" s="141"/>
      <c r="D54" s="141"/>
      <c r="E54" s="142"/>
      <c r="F54" s="142"/>
      <c r="G54" s="142"/>
      <c r="H54" s="143"/>
      <c r="J54" s="47"/>
    </row>
    <row r="55" spans="2:10" s="46" customFormat="1" x14ac:dyDescent="0.25">
      <c r="B55" s="83" t="s">
        <v>45</v>
      </c>
      <c r="C55" s="214" t="s">
        <v>341</v>
      </c>
      <c r="D55" s="214"/>
      <c r="E55" s="84"/>
      <c r="F55" s="85"/>
      <c r="G55" s="86"/>
      <c r="H55" s="87"/>
    </row>
    <row r="56" spans="2:10" s="46" customFormat="1" x14ac:dyDescent="0.25">
      <c r="B56" s="135"/>
      <c r="C56" s="89"/>
      <c r="D56" s="90"/>
      <c r="E56" s="1"/>
      <c r="F56" s="91"/>
      <c r="G56" s="1"/>
      <c r="H56" s="92"/>
    </row>
    <row r="57" spans="2:10" s="46" customFormat="1" ht="204.75" x14ac:dyDescent="0.25">
      <c r="B57" s="93">
        <f>+COUNT($B$56:B56)+1</f>
        <v>1</v>
      </c>
      <c r="C57" s="140"/>
      <c r="D57" s="95" t="s">
        <v>342</v>
      </c>
      <c r="E57" s="2" t="s">
        <v>51</v>
      </c>
      <c r="F57" s="136">
        <v>150</v>
      </c>
      <c r="G57" s="2"/>
      <c r="H57" s="92">
        <f>+$F57*G57</f>
        <v>0</v>
      </c>
    </row>
    <row r="58" spans="2:10" s="46" customFormat="1" ht="189" x14ac:dyDescent="0.25">
      <c r="B58" s="93">
        <f>+COUNT($B$56:B57)+1</f>
        <v>2</v>
      </c>
      <c r="C58" s="140"/>
      <c r="D58" s="95" t="s">
        <v>343</v>
      </c>
      <c r="E58" s="2" t="s">
        <v>51</v>
      </c>
      <c r="F58" s="136">
        <v>24</v>
      </c>
      <c r="G58" s="2"/>
      <c r="H58" s="92">
        <f t="shared" ref="H58" si="6">+$F58*G58</f>
        <v>0</v>
      </c>
    </row>
    <row r="59" spans="2:10" s="46" customFormat="1" ht="126" x14ac:dyDescent="0.25">
      <c r="B59" s="93">
        <f>+COUNT($B$56:B58)+1</f>
        <v>3</v>
      </c>
      <c r="C59" s="140"/>
      <c r="D59" s="95" t="s">
        <v>344</v>
      </c>
      <c r="E59" s="2" t="s">
        <v>23</v>
      </c>
      <c r="F59" s="136">
        <v>1</v>
      </c>
      <c r="G59" s="2"/>
      <c r="H59" s="92">
        <f>+$F59*G59</f>
        <v>0</v>
      </c>
    </row>
    <row r="60" spans="2:10" s="46" customFormat="1" ht="141.75" x14ac:dyDescent="0.25">
      <c r="B60" s="93">
        <f>+COUNT($B$56:B59)+1</f>
        <v>4</v>
      </c>
      <c r="C60" s="140"/>
      <c r="D60" s="95" t="s">
        <v>345</v>
      </c>
      <c r="E60" s="2" t="s">
        <v>23</v>
      </c>
      <c r="F60" s="136">
        <v>2</v>
      </c>
      <c r="G60" s="2"/>
      <c r="H60" s="92">
        <f t="shared" ref="H60:H61" si="7">+$F60*G60</f>
        <v>0</v>
      </c>
    </row>
    <row r="61" spans="2:10" s="46" customFormat="1" ht="94.5" x14ac:dyDescent="0.25">
      <c r="B61" s="93">
        <f>+COUNT($B$56:B60)+1</f>
        <v>5</v>
      </c>
      <c r="C61" s="140"/>
      <c r="D61" s="95" t="s">
        <v>346</v>
      </c>
      <c r="E61" s="2" t="s">
        <v>55</v>
      </c>
      <c r="F61" s="136">
        <v>1</v>
      </c>
      <c r="G61" s="2"/>
      <c r="H61" s="92">
        <f t="shared" si="7"/>
        <v>0</v>
      </c>
    </row>
    <row r="62" spans="2:10" s="46" customFormat="1" ht="63" x14ac:dyDescent="0.25">
      <c r="B62" s="93">
        <f>+COUNT($B$56:B61)+1</f>
        <v>6</v>
      </c>
      <c r="C62" s="140"/>
      <c r="D62" s="95" t="s">
        <v>347</v>
      </c>
      <c r="E62" s="2" t="s">
        <v>55</v>
      </c>
      <c r="F62" s="136">
        <v>1</v>
      </c>
      <c r="G62" s="2"/>
      <c r="H62" s="92">
        <f>+$F62*G62</f>
        <v>0</v>
      </c>
    </row>
    <row r="63" spans="2:10" s="46" customFormat="1" ht="47.25" x14ac:dyDescent="0.25">
      <c r="B63" s="93">
        <f>+COUNT($B$56:B62)+1</f>
        <v>7</v>
      </c>
      <c r="C63" s="140"/>
      <c r="D63" s="95" t="s">
        <v>348</v>
      </c>
      <c r="E63" s="2" t="s">
        <v>51</v>
      </c>
      <c r="F63" s="136">
        <v>60</v>
      </c>
      <c r="G63" s="2"/>
      <c r="H63" s="92">
        <f t="shared" ref="H63" si="8">+$F63*G63</f>
        <v>0</v>
      </c>
    </row>
    <row r="64" spans="2:10" s="46" customFormat="1" ht="110.25" x14ac:dyDescent="0.25">
      <c r="B64" s="93">
        <f>+COUNT($B$56:B63)+1</f>
        <v>8</v>
      </c>
      <c r="C64" s="140"/>
      <c r="D64" s="95" t="s">
        <v>349</v>
      </c>
      <c r="E64" s="2" t="s">
        <v>51</v>
      </c>
      <c r="F64" s="136">
        <v>15</v>
      </c>
      <c r="G64" s="2"/>
      <c r="H64" s="92">
        <f>+$F64*G64</f>
        <v>0</v>
      </c>
    </row>
    <row r="65" spans="2:10" s="46" customFormat="1" x14ac:dyDescent="0.25">
      <c r="B65" s="93">
        <f>+COUNT($B$56:B64)+1</f>
        <v>9</v>
      </c>
      <c r="C65" s="140"/>
      <c r="D65" s="95" t="s">
        <v>321</v>
      </c>
      <c r="E65" s="2" t="s">
        <v>51</v>
      </c>
      <c r="F65" s="136">
        <v>170</v>
      </c>
      <c r="G65" s="2"/>
      <c r="H65" s="92">
        <f t="shared" ref="H65" si="9">+$F65*G65</f>
        <v>0</v>
      </c>
    </row>
    <row r="66" spans="2:10" s="46" customFormat="1" ht="31.5" x14ac:dyDescent="0.25">
      <c r="B66" s="93">
        <f>+COUNT($B$56:B65)+1</f>
        <v>10</v>
      </c>
      <c r="C66" s="140"/>
      <c r="D66" s="95" t="s">
        <v>322</v>
      </c>
      <c r="E66" s="2" t="s">
        <v>51</v>
      </c>
      <c r="F66" s="136">
        <v>190</v>
      </c>
      <c r="G66" s="2"/>
      <c r="H66" s="92">
        <f>+$F66*G66</f>
        <v>0</v>
      </c>
    </row>
    <row r="67" spans="2:10" s="46" customFormat="1" x14ac:dyDescent="0.25">
      <c r="B67" s="93">
        <f>+COUNT($B$56:B66)+1</f>
        <v>11</v>
      </c>
      <c r="C67" s="140"/>
      <c r="D67" s="95" t="s">
        <v>323</v>
      </c>
      <c r="E67" s="2" t="s">
        <v>23</v>
      </c>
      <c r="F67" s="136">
        <v>25</v>
      </c>
      <c r="G67" s="2"/>
      <c r="H67" s="92">
        <f t="shared" ref="H67:H68" si="10">+$F67*G67</f>
        <v>0</v>
      </c>
    </row>
    <row r="68" spans="2:10" s="46" customFormat="1" x14ac:dyDescent="0.25">
      <c r="B68" s="93">
        <f>+COUNT($B$56:B67)+1</f>
        <v>12</v>
      </c>
      <c r="C68" s="140"/>
      <c r="D68" s="95" t="s">
        <v>350</v>
      </c>
      <c r="E68" s="2" t="s">
        <v>51</v>
      </c>
      <c r="F68" s="136">
        <v>330</v>
      </c>
      <c r="G68" s="2"/>
      <c r="H68" s="92">
        <f t="shared" si="10"/>
        <v>0</v>
      </c>
    </row>
    <row r="69" spans="2:10" s="46" customFormat="1" x14ac:dyDescent="0.25">
      <c r="B69" s="93">
        <f>+COUNT($B$56:B68)+1</f>
        <v>13</v>
      </c>
      <c r="C69" s="140"/>
      <c r="D69" s="95" t="s">
        <v>351</v>
      </c>
      <c r="E69" s="2" t="s">
        <v>51</v>
      </c>
      <c r="F69" s="136">
        <v>740</v>
      </c>
      <c r="G69" s="2"/>
      <c r="H69" s="92">
        <f>+$F69*G69</f>
        <v>0</v>
      </c>
    </row>
    <row r="70" spans="2:10" s="46" customFormat="1" x14ac:dyDescent="0.25">
      <c r="B70" s="93">
        <f>+COUNT($B$56:B69)+1</f>
        <v>14</v>
      </c>
      <c r="C70" s="140"/>
      <c r="D70" s="95" t="s">
        <v>352</v>
      </c>
      <c r="E70" s="2" t="s">
        <v>51</v>
      </c>
      <c r="F70" s="136">
        <v>370</v>
      </c>
      <c r="G70" s="2"/>
      <c r="H70" s="92">
        <f t="shared" ref="H70" si="11">+$F70*G70</f>
        <v>0</v>
      </c>
    </row>
    <row r="71" spans="2:10" s="46" customFormat="1" ht="31.5" x14ac:dyDescent="0.25">
      <c r="B71" s="93">
        <f>+COUNT($B$56:B70)+1</f>
        <v>15</v>
      </c>
      <c r="C71" s="140"/>
      <c r="D71" s="95" t="s">
        <v>340</v>
      </c>
      <c r="E71" s="2" t="s">
        <v>55</v>
      </c>
      <c r="F71" s="136">
        <v>1</v>
      </c>
      <c r="G71" s="2"/>
      <c r="H71" s="92">
        <f t="shared" ref="H71" si="12">+$F71*G71</f>
        <v>0</v>
      </c>
    </row>
    <row r="72" spans="2:10" s="46" customFormat="1" x14ac:dyDescent="0.25">
      <c r="B72" s="97"/>
      <c r="C72" s="90"/>
      <c r="D72" s="99"/>
      <c r="E72" s="1"/>
      <c r="F72" s="91"/>
      <c r="G72" s="100"/>
      <c r="H72" s="101"/>
      <c r="J72" s="47"/>
    </row>
    <row r="73" spans="2:10" s="46" customFormat="1" ht="16.5" thickBot="1" x14ac:dyDescent="0.3">
      <c r="B73" s="102"/>
      <c r="C73" s="103"/>
      <c r="D73" s="103"/>
      <c r="E73" s="104"/>
      <c r="F73" s="104"/>
      <c r="G73" s="105" t="str">
        <f>C55&amp;" SKUPAJ:"</f>
        <v>SN in NN - GRADBENA DELA SKUPAJ:</v>
      </c>
      <c r="H73" s="106">
        <f>ROUNDDOWN(SUM(H57:H71),2)</f>
        <v>0</v>
      </c>
      <c r="J73" s="47"/>
    </row>
    <row r="74" spans="2:10" s="46" customFormat="1" x14ac:dyDescent="0.25">
      <c r="B74" s="141"/>
      <c r="C74" s="141"/>
      <c r="D74" s="141"/>
      <c r="E74" s="142"/>
      <c r="F74" s="142"/>
      <c r="G74" s="142"/>
      <c r="H74" s="143"/>
      <c r="J74" s="47"/>
    </row>
    <row r="75" spans="2:10" s="46" customFormat="1" x14ac:dyDescent="0.25">
      <c r="B75" s="83" t="s">
        <v>49</v>
      </c>
      <c r="C75" s="214" t="s">
        <v>353</v>
      </c>
      <c r="D75" s="214"/>
      <c r="E75" s="84"/>
      <c r="F75" s="85"/>
      <c r="G75" s="86"/>
      <c r="H75" s="87"/>
    </row>
    <row r="76" spans="2:10" s="46" customFormat="1" x14ac:dyDescent="0.25">
      <c r="B76" s="135"/>
      <c r="C76" s="89"/>
      <c r="D76" s="90"/>
      <c r="E76" s="1"/>
      <c r="F76" s="91"/>
      <c r="G76" s="1"/>
      <c r="H76" s="92"/>
    </row>
    <row r="77" spans="2:10" s="46" customFormat="1" ht="47.25" x14ac:dyDescent="0.25">
      <c r="B77" s="93">
        <f>+COUNT($B$76:B76)+1</f>
        <v>1</v>
      </c>
      <c r="C77" s="140"/>
      <c r="D77" s="95" t="s">
        <v>354</v>
      </c>
      <c r="E77" s="2" t="s">
        <v>51</v>
      </c>
      <c r="F77" s="136">
        <v>14</v>
      </c>
      <c r="G77" s="2"/>
      <c r="H77" s="92">
        <f>+$F77*G77</f>
        <v>0</v>
      </c>
    </row>
    <row r="78" spans="2:10" s="46" customFormat="1" ht="94.5" x14ac:dyDescent="0.25">
      <c r="B78" s="93">
        <f>+COUNT($B$76:B77)+1</f>
        <v>2</v>
      </c>
      <c r="C78" s="140"/>
      <c r="D78" s="95" t="s">
        <v>355</v>
      </c>
      <c r="E78" s="2" t="s">
        <v>51</v>
      </c>
      <c r="F78" s="136">
        <v>14</v>
      </c>
      <c r="G78" s="2"/>
      <c r="H78" s="92">
        <f t="shared" ref="H78" si="13">+$F78*G78</f>
        <v>0</v>
      </c>
    </row>
    <row r="79" spans="2:10" s="46" customFormat="1" ht="94.5" x14ac:dyDescent="0.25">
      <c r="B79" s="93">
        <f>+COUNT($B$76:B78)+1</f>
        <v>3</v>
      </c>
      <c r="C79" s="140"/>
      <c r="D79" s="95" t="s">
        <v>356</v>
      </c>
      <c r="E79" s="2" t="s">
        <v>23</v>
      </c>
      <c r="F79" s="136">
        <v>1</v>
      </c>
      <c r="G79" s="2"/>
      <c r="H79" s="92">
        <f>+$F79*G79</f>
        <v>0</v>
      </c>
    </row>
    <row r="80" spans="2:10" s="46" customFormat="1" ht="189" x14ac:dyDescent="0.25">
      <c r="B80" s="93">
        <f>+COUNT($B$76:B79)+1</f>
        <v>4</v>
      </c>
      <c r="C80" s="140"/>
      <c r="D80" s="95" t="s">
        <v>357</v>
      </c>
      <c r="E80" s="2" t="s">
        <v>51</v>
      </c>
      <c r="F80" s="136">
        <v>65</v>
      </c>
      <c r="G80" s="2"/>
      <c r="H80" s="92">
        <f t="shared" ref="H80:H81" si="14">+$F80*G80</f>
        <v>0</v>
      </c>
    </row>
    <row r="81" spans="2:10" s="46" customFormat="1" ht="110.25" x14ac:dyDescent="0.25">
      <c r="B81" s="93">
        <f>+COUNT($B$76:B80)+1</f>
        <v>5</v>
      </c>
      <c r="C81" s="140"/>
      <c r="D81" s="95" t="s">
        <v>358</v>
      </c>
      <c r="E81" s="2" t="s">
        <v>23</v>
      </c>
      <c r="F81" s="136">
        <v>1</v>
      </c>
      <c r="G81" s="2"/>
      <c r="H81" s="92">
        <f t="shared" si="14"/>
        <v>0</v>
      </c>
    </row>
    <row r="82" spans="2:10" s="46" customFormat="1" ht="31.5" x14ac:dyDescent="0.25">
      <c r="B82" s="93">
        <f>+COUNT($B$76:B81)+1</f>
        <v>6</v>
      </c>
      <c r="C82" s="140"/>
      <c r="D82" s="95" t="s">
        <v>359</v>
      </c>
      <c r="E82" s="2" t="s">
        <v>23</v>
      </c>
      <c r="F82" s="136">
        <v>1</v>
      </c>
      <c r="G82" s="2"/>
      <c r="H82" s="92">
        <f>+$F82*G82</f>
        <v>0</v>
      </c>
    </row>
    <row r="83" spans="2:10" s="46" customFormat="1" ht="31.5" x14ac:dyDescent="0.25">
      <c r="B83" s="93">
        <f>+COUNT($B$76:B82)+1</f>
        <v>7</v>
      </c>
      <c r="C83" s="140"/>
      <c r="D83" s="95" t="s">
        <v>322</v>
      </c>
      <c r="E83" s="2" t="s">
        <v>51</v>
      </c>
      <c r="F83" s="136">
        <v>70</v>
      </c>
      <c r="G83" s="2"/>
      <c r="H83" s="92">
        <f t="shared" ref="H83" si="15">+$F83*G83</f>
        <v>0</v>
      </c>
    </row>
    <row r="84" spans="2:10" s="46" customFormat="1" x14ac:dyDescent="0.25">
      <c r="B84" s="93">
        <f>+COUNT($B$76:B83)+1</f>
        <v>8</v>
      </c>
      <c r="C84" s="140"/>
      <c r="D84" s="95" t="s">
        <v>323</v>
      </c>
      <c r="E84" s="2" t="s">
        <v>23</v>
      </c>
      <c r="F84" s="136">
        <v>7</v>
      </c>
      <c r="G84" s="2"/>
      <c r="H84" s="92">
        <f>+$F84*G84</f>
        <v>0</v>
      </c>
    </row>
    <row r="85" spans="2:10" s="46" customFormat="1" x14ac:dyDescent="0.25">
      <c r="B85" s="93">
        <f>+COUNT($B$76:B84)+1</f>
        <v>9</v>
      </c>
      <c r="C85" s="140"/>
      <c r="D85" s="95" t="s">
        <v>360</v>
      </c>
      <c r="E85" s="2" t="s">
        <v>51</v>
      </c>
      <c r="F85" s="136">
        <v>70</v>
      </c>
      <c r="G85" s="2"/>
      <c r="H85" s="92">
        <f t="shared" ref="H85:H86" si="16">+$F85*G85</f>
        <v>0</v>
      </c>
    </row>
    <row r="86" spans="2:10" s="46" customFormat="1" ht="31.5" x14ac:dyDescent="0.25">
      <c r="B86" s="93">
        <f>+COUNT($B$76:B85)+1</f>
        <v>10</v>
      </c>
      <c r="C86" s="140"/>
      <c r="D86" s="95" t="s">
        <v>340</v>
      </c>
      <c r="E86" s="2" t="s">
        <v>55</v>
      </c>
      <c r="F86" s="136">
        <v>1</v>
      </c>
      <c r="G86" s="2"/>
      <c r="H86" s="92">
        <f t="shared" si="16"/>
        <v>0</v>
      </c>
    </row>
    <row r="87" spans="2:10" s="46" customFormat="1" x14ac:dyDescent="0.25">
      <c r="B87" s="97"/>
      <c r="C87" s="90"/>
      <c r="D87" s="99"/>
      <c r="E87" s="1"/>
      <c r="F87" s="91"/>
      <c r="G87" s="100"/>
      <c r="H87" s="101"/>
      <c r="J87" s="47"/>
    </row>
    <row r="88" spans="2:10" s="46" customFormat="1" ht="16.5" thickBot="1" x14ac:dyDescent="0.3">
      <c r="B88" s="102"/>
      <c r="C88" s="103"/>
      <c r="D88" s="103"/>
      <c r="E88" s="104"/>
      <c r="F88" s="104"/>
      <c r="G88" s="105" t="str">
        <f>C75&amp;" SKUPAJ:"</f>
        <v>TK - GRADBENA DELA SKUPAJ:</v>
      </c>
      <c r="H88" s="106">
        <f>ROUNDDOWN(SUM(H77:H86),2)</f>
        <v>0</v>
      </c>
      <c r="J88" s="47"/>
    </row>
    <row r="89" spans="2:10" s="46" customFormat="1" x14ac:dyDescent="0.25">
      <c r="B89" s="141"/>
      <c r="C89" s="141"/>
      <c r="D89" s="141"/>
      <c r="E89" s="142"/>
      <c r="F89" s="142"/>
      <c r="G89" s="142"/>
      <c r="H89" s="143"/>
      <c r="J89" s="47"/>
    </row>
    <row r="90" spans="2:10" x14ac:dyDescent="0.25">
      <c r="B90" s="144"/>
      <c r="C90" s="144"/>
      <c r="D90" s="145"/>
      <c r="E90" s="146"/>
      <c r="F90" s="146"/>
      <c r="G90" s="146"/>
      <c r="H90" s="147"/>
    </row>
  </sheetData>
  <mergeCells count="4">
    <mergeCell ref="C18:D18"/>
    <mergeCell ref="C38:D38"/>
    <mergeCell ref="C55:D55"/>
    <mergeCell ref="C75:D75"/>
  </mergeCells>
  <pageMargins left="0.70866141732283472" right="0.70866141732283472" top="0.74803149606299213" bottom="0.74803149606299213" header="0.31496062992125984" footer="0.31496062992125984"/>
  <pageSetup paperSize="9" scale="68" orientation="portrait" r:id="rId1"/>
  <headerFooter>
    <oddHeader xml:space="preserve">&amp;CUreditev krožnega križišča na območju ceste A3, odsek 0372 Kamionska cesta
Fernetiči od km 0+675 do km 0+860&amp;RRAZPIS 2021
</oddHeader>
    <oddFooter>Stran &amp;P od &amp;N</oddFooter>
  </headerFooter>
  <colBreaks count="1" manualBreakCount="1">
    <brk id="8"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23296"/>
  </sheetPr>
  <dimension ref="B1:K85"/>
  <sheetViews>
    <sheetView tabSelected="1" view="pageBreakPreview" zoomScaleNormal="100" zoomScaleSheetLayoutView="100" workbookViewId="0">
      <selection activeCell="B22" sqref="B22"/>
    </sheetView>
  </sheetViews>
  <sheetFormatPr defaultColWidth="9.140625" defaultRowHeight="15.75" x14ac:dyDescent="0.25"/>
  <cols>
    <col min="1" max="1" width="9.140625" style="47"/>
    <col min="2" max="3" width="10.7109375" style="49" customWidth="1"/>
    <col min="4" max="4" width="47.7109375" style="43" customWidth="1"/>
    <col min="5" max="5" width="14.7109375" style="44" customWidth="1"/>
    <col min="6" max="6" width="12.7109375" style="44" customWidth="1"/>
    <col min="7" max="7" width="15.7109375" style="44" customWidth="1"/>
    <col min="8" max="8" width="15.7109375" style="45" customWidth="1"/>
    <col min="9" max="9" width="11.5703125" style="46" bestFit="1" customWidth="1"/>
    <col min="10" max="10" width="8.42578125" style="47" bestFit="1" customWidth="1"/>
    <col min="11" max="16384" width="9.140625" style="47"/>
  </cols>
  <sheetData>
    <row r="1" spans="2:10" x14ac:dyDescent="0.25">
      <c r="B1" s="41" t="s">
        <v>76</v>
      </c>
      <c r="C1" s="42" t="str">
        <f ca="1">MID(CELL("filename",A1),FIND("]",CELL("filename",A1))+1,255)</f>
        <v>VODOVOD</v>
      </c>
    </row>
    <row r="3" spans="2:10" x14ac:dyDescent="0.2">
      <c r="B3" s="48" t="s">
        <v>14</v>
      </c>
    </row>
    <row r="4" spans="2:10" x14ac:dyDescent="0.25">
      <c r="B4" s="50" t="str">
        <f ca="1">"REKAPITULACIJA "&amp;C1</f>
        <v>REKAPITULACIJA VODOVOD</v>
      </c>
      <c r="C4" s="51"/>
      <c r="D4" s="51"/>
      <c r="E4" s="52"/>
      <c r="F4" s="52"/>
      <c r="G4" s="52"/>
      <c r="H4" s="2"/>
      <c r="I4" s="53"/>
    </row>
    <row r="5" spans="2:10" x14ac:dyDescent="0.25">
      <c r="B5" s="54"/>
      <c r="C5" s="55"/>
      <c r="D5" s="56"/>
      <c r="H5" s="57"/>
      <c r="I5" s="58"/>
      <c r="J5" s="59"/>
    </row>
    <row r="6" spans="2:10" x14ac:dyDescent="0.25">
      <c r="B6" s="60" t="s">
        <v>47</v>
      </c>
      <c r="D6" s="61" t="str">
        <f>VLOOKUP(B6,$B$14:$H$273,2,FALSE)</f>
        <v>GRADBENA DELA</v>
      </c>
      <c r="E6" s="62"/>
      <c r="F6" s="45"/>
      <c r="H6" s="63">
        <f>VLOOKUP($D6&amp;" SKUPAJ:",$G$14:H$273,2,FALSE)</f>
        <v>0</v>
      </c>
      <c r="I6" s="64"/>
      <c r="J6" s="65"/>
    </row>
    <row r="7" spans="2:10" x14ac:dyDescent="0.25">
      <c r="B7" s="60"/>
      <c r="D7" s="61"/>
      <c r="E7" s="62"/>
      <c r="F7" s="45"/>
      <c r="H7" s="63"/>
      <c r="I7" s="127"/>
      <c r="J7" s="128"/>
    </row>
    <row r="8" spans="2:10" x14ac:dyDescent="0.25">
      <c r="B8" s="60" t="s">
        <v>48</v>
      </c>
      <c r="D8" s="61" t="str">
        <f>VLOOKUP(B8,$B$14:$H$273,2,FALSE)</f>
        <v>BETONSKA DELA</v>
      </c>
      <c r="E8" s="62"/>
      <c r="F8" s="45"/>
      <c r="H8" s="63">
        <f>VLOOKUP($D8&amp;" SKUPAJ:",$G$14:H$273,2,FALSE)</f>
        <v>0</v>
      </c>
      <c r="I8" s="129"/>
      <c r="J8" s="130"/>
    </row>
    <row r="9" spans="2:10" x14ac:dyDescent="0.25">
      <c r="B9" s="60"/>
      <c r="D9" s="61"/>
      <c r="E9" s="62"/>
      <c r="F9" s="45"/>
      <c r="H9" s="63"/>
      <c r="I9" s="53"/>
    </row>
    <row r="10" spans="2:10" x14ac:dyDescent="0.25">
      <c r="B10" s="60" t="s">
        <v>45</v>
      </c>
      <c r="D10" s="61" t="str">
        <f>VLOOKUP(B10,$B$14:$H$273,2,FALSE)</f>
        <v xml:space="preserve">VODOINSTALACIJSKA DELA -  VODOVOD </v>
      </c>
      <c r="E10" s="62"/>
      <c r="F10" s="45"/>
      <c r="H10" s="63">
        <f>VLOOKUP($D10&amp;" SKUPAJ:",$G$14:H$273,2,FALSE)</f>
        <v>0</v>
      </c>
    </row>
    <row r="11" spans="2:10" s="46" customFormat="1" ht="16.5" thickBot="1" x14ac:dyDescent="0.3">
      <c r="B11" s="66"/>
      <c r="C11" s="67"/>
      <c r="D11" s="68"/>
      <c r="E11" s="69"/>
      <c r="F11" s="70"/>
      <c r="G11" s="71"/>
      <c r="H11" s="72"/>
    </row>
    <row r="12" spans="2:10" s="46" customFormat="1" ht="16.5" thickTop="1" x14ac:dyDescent="0.25">
      <c r="B12" s="73"/>
      <c r="C12" s="74"/>
      <c r="D12" s="75"/>
      <c r="E12" s="76"/>
      <c r="F12" s="77"/>
      <c r="G12" s="76" t="str">
        <f ca="1">"SKUPAJ "&amp;C1&amp;" (BREZ DDV):"</f>
        <v>SKUPAJ VODOVOD (BREZ DDV):</v>
      </c>
      <c r="H12" s="78">
        <f>ROUND(SUM(H6:H10),2)</f>
        <v>0</v>
      </c>
    </row>
    <row r="14" spans="2:10" s="46" customFormat="1" ht="16.5" thickBot="1" x14ac:dyDescent="0.3">
      <c r="B14" s="79" t="s">
        <v>0</v>
      </c>
      <c r="C14" s="80" t="s">
        <v>1</v>
      </c>
      <c r="D14" s="81" t="s">
        <v>2</v>
      </c>
      <c r="E14" s="82" t="s">
        <v>3</v>
      </c>
      <c r="F14" s="82" t="s">
        <v>4</v>
      </c>
      <c r="G14" s="82" t="s">
        <v>5</v>
      </c>
      <c r="H14" s="82" t="s">
        <v>6</v>
      </c>
    </row>
    <row r="16" spans="2:10" s="46" customFormat="1" x14ac:dyDescent="0.25">
      <c r="B16" s="83" t="s">
        <v>47</v>
      </c>
      <c r="C16" s="214" t="s">
        <v>361</v>
      </c>
      <c r="D16" s="214"/>
      <c r="E16" s="84"/>
      <c r="F16" s="85"/>
      <c r="G16" s="86"/>
      <c r="H16" s="87"/>
    </row>
    <row r="17" spans="2:11" s="46" customFormat="1" x14ac:dyDescent="0.25">
      <c r="B17" s="88"/>
      <c r="C17" s="89"/>
      <c r="D17" s="90"/>
      <c r="E17" s="1"/>
      <c r="F17" s="91"/>
      <c r="G17" s="1"/>
      <c r="H17" s="92"/>
    </row>
    <row r="18" spans="2:11" s="46" customFormat="1" ht="31.5" x14ac:dyDescent="0.25">
      <c r="B18" s="93">
        <f>+COUNT($B$17:B17)+1</f>
        <v>1</v>
      </c>
      <c r="C18" s="94"/>
      <c r="D18" s="95" t="s">
        <v>362</v>
      </c>
      <c r="E18" s="2" t="s">
        <v>23</v>
      </c>
      <c r="F18" s="2">
        <v>1</v>
      </c>
      <c r="G18" s="2"/>
      <c r="H18" s="92">
        <f t="shared" ref="H18:H19" si="0">+$F18*G18</f>
        <v>0</v>
      </c>
      <c r="K18" s="44"/>
    </row>
    <row r="19" spans="2:11" s="46" customFormat="1" x14ac:dyDescent="0.25">
      <c r="B19" s="93">
        <f>+COUNT($B$17:B18)+1</f>
        <v>2</v>
      </c>
      <c r="C19" s="94"/>
      <c r="D19" s="95" t="s">
        <v>363</v>
      </c>
      <c r="E19" s="2" t="s">
        <v>58</v>
      </c>
      <c r="F19" s="2">
        <v>80</v>
      </c>
      <c r="G19" s="2"/>
      <c r="H19" s="92">
        <f t="shared" si="0"/>
        <v>0</v>
      </c>
      <c r="K19" s="44"/>
    </row>
    <row r="20" spans="2:11" s="46" customFormat="1" ht="31.5" x14ac:dyDescent="0.25">
      <c r="B20" s="93">
        <f>+COUNT($B$17:B19)+1</f>
        <v>3</v>
      </c>
      <c r="C20" s="94"/>
      <c r="D20" s="95" t="s">
        <v>364</v>
      </c>
      <c r="E20" s="2" t="s">
        <v>23</v>
      </c>
      <c r="F20" s="2">
        <v>5</v>
      </c>
      <c r="G20" s="2"/>
      <c r="H20" s="92">
        <f t="shared" ref="H20" si="1">+$F20*G20</f>
        <v>0</v>
      </c>
      <c r="K20" s="44"/>
    </row>
    <row r="21" spans="2:11" s="46" customFormat="1" x14ac:dyDescent="0.25">
      <c r="B21" s="208"/>
      <c r="C21" s="94"/>
      <c r="D21" s="95"/>
      <c r="E21" s="2"/>
      <c r="F21" s="2"/>
      <c r="G21" s="2"/>
      <c r="H21" s="92"/>
      <c r="K21" s="44"/>
    </row>
    <row r="22" spans="2:11" s="46" customFormat="1" ht="31.5" x14ac:dyDescent="0.25">
      <c r="B22" s="93">
        <f>+COUNT($B$17:B21)+2</f>
        <v>5</v>
      </c>
      <c r="C22" s="94"/>
      <c r="D22" s="95" t="s">
        <v>365</v>
      </c>
      <c r="E22" s="2" t="s">
        <v>58</v>
      </c>
      <c r="F22" s="2">
        <v>240</v>
      </c>
      <c r="G22" s="2"/>
      <c r="H22" s="92">
        <f t="shared" ref="H22:H26" si="2">+$F22*G22</f>
        <v>0</v>
      </c>
      <c r="K22" s="44"/>
    </row>
    <row r="23" spans="2:11" s="46" customFormat="1" ht="31.5" x14ac:dyDescent="0.25">
      <c r="B23" s="93">
        <f>+COUNT($B$17:B22)+2</f>
        <v>6</v>
      </c>
      <c r="C23" s="94"/>
      <c r="D23" s="95" t="s">
        <v>366</v>
      </c>
      <c r="E23" s="2" t="s">
        <v>25</v>
      </c>
      <c r="F23" s="2">
        <v>240</v>
      </c>
      <c r="G23" s="2"/>
      <c r="H23" s="92">
        <f t="shared" si="2"/>
        <v>0</v>
      </c>
      <c r="K23" s="44"/>
    </row>
    <row r="24" spans="2:11" s="46" customFormat="1" ht="31.5" x14ac:dyDescent="0.25">
      <c r="B24" s="93">
        <f>+COUNT($B$17:B23)+2</f>
        <v>7</v>
      </c>
      <c r="C24" s="94"/>
      <c r="D24" s="95" t="s">
        <v>367</v>
      </c>
      <c r="E24" s="2" t="s">
        <v>25</v>
      </c>
      <c r="F24" s="2">
        <v>30</v>
      </c>
      <c r="G24" s="2"/>
      <c r="H24" s="92">
        <f t="shared" si="2"/>
        <v>0</v>
      </c>
      <c r="K24" s="44"/>
    </row>
    <row r="25" spans="2:11" s="46" customFormat="1" x14ac:dyDescent="0.25">
      <c r="B25" s="208"/>
      <c r="C25" s="94"/>
      <c r="D25" s="95"/>
      <c r="E25" s="2"/>
      <c r="F25" s="2"/>
      <c r="G25" s="2"/>
      <c r="H25" s="92"/>
      <c r="K25" s="44"/>
    </row>
    <row r="26" spans="2:11" s="46" customFormat="1" ht="47.25" x14ac:dyDescent="0.25">
      <c r="B26" s="93">
        <f>+COUNT($B$17:B25)+3</f>
        <v>9</v>
      </c>
      <c r="C26" s="94"/>
      <c r="D26" s="95" t="s">
        <v>368</v>
      </c>
      <c r="E26" s="2" t="s">
        <v>25</v>
      </c>
      <c r="F26" s="2">
        <v>240</v>
      </c>
      <c r="G26" s="2"/>
      <c r="H26" s="92">
        <f t="shared" si="2"/>
        <v>0</v>
      </c>
      <c r="K26" s="44"/>
    </row>
    <row r="27" spans="2:11" s="46" customFormat="1" ht="31.5" x14ac:dyDescent="0.25">
      <c r="B27" s="93">
        <f>+COUNT($B$17:B26)+3</f>
        <v>10</v>
      </c>
      <c r="C27" s="94"/>
      <c r="D27" s="95" t="s">
        <v>369</v>
      </c>
      <c r="E27" s="2" t="s">
        <v>25</v>
      </c>
      <c r="F27" s="2">
        <v>240</v>
      </c>
      <c r="G27" s="2"/>
      <c r="H27" s="92">
        <f t="shared" ref="H27:H36" si="3">+$F27*G27</f>
        <v>0</v>
      </c>
      <c r="K27" s="44"/>
    </row>
    <row r="28" spans="2:11" s="46" customFormat="1" ht="47.25" x14ac:dyDescent="0.25">
      <c r="B28" s="93">
        <f>+COUNT($B$17:B27)+3</f>
        <v>11</v>
      </c>
      <c r="C28" s="94"/>
      <c r="D28" s="95" t="s">
        <v>370</v>
      </c>
      <c r="E28" s="2" t="s">
        <v>25</v>
      </c>
      <c r="F28" s="2">
        <v>240</v>
      </c>
      <c r="G28" s="2"/>
      <c r="H28" s="92">
        <f t="shared" si="3"/>
        <v>0</v>
      </c>
      <c r="K28" s="44"/>
    </row>
    <row r="29" spans="2:11" s="46" customFormat="1" ht="63" x14ac:dyDescent="0.25">
      <c r="B29" s="93">
        <f>+COUNT($B$17:B28)+3</f>
        <v>12</v>
      </c>
      <c r="C29" s="94"/>
      <c r="D29" s="95" t="s">
        <v>371</v>
      </c>
      <c r="E29" s="2" t="s">
        <v>26</v>
      </c>
      <c r="F29" s="2">
        <v>670</v>
      </c>
      <c r="G29" s="2"/>
      <c r="H29" s="92">
        <f t="shared" si="3"/>
        <v>0</v>
      </c>
      <c r="K29" s="44"/>
    </row>
    <row r="30" spans="2:11" s="46" customFormat="1" ht="63" x14ac:dyDescent="0.25">
      <c r="B30" s="93">
        <f>+COUNT($B$17:B29)+3</f>
        <v>13</v>
      </c>
      <c r="C30" s="94"/>
      <c r="D30" s="95" t="s">
        <v>372</v>
      </c>
      <c r="E30" s="2" t="s">
        <v>26</v>
      </c>
      <c r="F30" s="2">
        <v>280</v>
      </c>
      <c r="G30" s="2"/>
      <c r="H30" s="92">
        <f t="shared" si="3"/>
        <v>0</v>
      </c>
      <c r="K30" s="44"/>
    </row>
    <row r="31" spans="2:11" s="46" customFormat="1" ht="94.5" x14ac:dyDescent="0.25">
      <c r="B31" s="93">
        <f>+COUNT($B$17:B30)+3</f>
        <v>14</v>
      </c>
      <c r="C31" s="94"/>
      <c r="D31" s="95" t="s">
        <v>373</v>
      </c>
      <c r="E31" s="2" t="s">
        <v>26</v>
      </c>
      <c r="F31" s="2">
        <v>40</v>
      </c>
      <c r="G31" s="2"/>
      <c r="H31" s="92">
        <f t="shared" si="3"/>
        <v>0</v>
      </c>
      <c r="K31" s="44"/>
    </row>
    <row r="32" spans="2:11" s="46" customFormat="1" ht="31.5" x14ac:dyDescent="0.25">
      <c r="B32" s="93">
        <f>+COUNT($B$17:B31)+3</f>
        <v>15</v>
      </c>
      <c r="C32" s="94"/>
      <c r="D32" s="95" t="s">
        <v>374</v>
      </c>
      <c r="E32" s="2" t="s">
        <v>25</v>
      </c>
      <c r="F32" s="2">
        <v>56</v>
      </c>
      <c r="G32" s="2"/>
      <c r="H32" s="92">
        <f t="shared" si="3"/>
        <v>0</v>
      </c>
      <c r="K32" s="44"/>
    </row>
    <row r="33" spans="2:11" s="46" customFormat="1" ht="47.25" x14ac:dyDescent="0.25">
      <c r="B33" s="93">
        <f>+COUNT($B$17:B32)+3</f>
        <v>16</v>
      </c>
      <c r="C33" s="94"/>
      <c r="D33" s="95" t="s">
        <v>375</v>
      </c>
      <c r="E33" s="2" t="s">
        <v>26</v>
      </c>
      <c r="F33" s="2">
        <v>168.84</v>
      </c>
      <c r="G33" s="2"/>
      <c r="H33" s="92">
        <f t="shared" si="3"/>
        <v>0</v>
      </c>
      <c r="K33" s="44"/>
    </row>
    <row r="34" spans="2:11" s="46" customFormat="1" ht="63" x14ac:dyDescent="0.25">
      <c r="B34" s="93">
        <f>+COUNT($B$17:B33)+3</f>
        <v>17</v>
      </c>
      <c r="C34" s="94"/>
      <c r="D34" s="95" t="s">
        <v>376</v>
      </c>
      <c r="E34" s="2" t="s">
        <v>26</v>
      </c>
      <c r="F34" s="2">
        <v>300</v>
      </c>
      <c r="G34" s="2"/>
      <c r="H34" s="92">
        <f t="shared" si="3"/>
        <v>0</v>
      </c>
      <c r="K34" s="44"/>
    </row>
    <row r="35" spans="2:11" s="46" customFormat="1" ht="63" x14ac:dyDescent="0.25">
      <c r="B35" s="93">
        <f>+COUNT($B$17:B34)+3</f>
        <v>18</v>
      </c>
      <c r="C35" s="94"/>
      <c r="D35" s="95" t="s">
        <v>377</v>
      </c>
      <c r="E35" s="2" t="s">
        <v>26</v>
      </c>
      <c r="F35" s="2">
        <v>320</v>
      </c>
      <c r="G35" s="2"/>
      <c r="H35" s="92">
        <f t="shared" si="3"/>
        <v>0</v>
      </c>
      <c r="K35" s="44"/>
    </row>
    <row r="36" spans="2:11" s="46" customFormat="1" ht="141.75" x14ac:dyDescent="0.25">
      <c r="B36" s="93">
        <f>+COUNT($B$17:B35)+3</f>
        <v>19</v>
      </c>
      <c r="C36" s="94"/>
      <c r="D36" s="95" t="s">
        <v>378</v>
      </c>
      <c r="E36" s="2" t="s">
        <v>26</v>
      </c>
      <c r="F36" s="2">
        <v>300</v>
      </c>
      <c r="G36" s="2"/>
      <c r="H36" s="92">
        <f t="shared" si="3"/>
        <v>0</v>
      </c>
      <c r="K36" s="44"/>
    </row>
    <row r="37" spans="2:11" s="46" customFormat="1" ht="47.25" x14ac:dyDescent="0.25">
      <c r="B37" s="93">
        <f>+COUNT($B$17:B36)+3</f>
        <v>20</v>
      </c>
      <c r="C37" s="94"/>
      <c r="D37" s="95" t="s">
        <v>379</v>
      </c>
      <c r="E37" s="2" t="s">
        <v>26</v>
      </c>
      <c r="F37" s="2">
        <v>677.08</v>
      </c>
      <c r="G37" s="2"/>
      <c r="H37" s="92">
        <f t="shared" ref="H37:H39" si="4">+$F37*G37</f>
        <v>0</v>
      </c>
      <c r="K37" s="44"/>
    </row>
    <row r="38" spans="2:11" s="46" customFormat="1" ht="63" x14ac:dyDescent="0.25">
      <c r="B38" s="93">
        <f>+COUNT($B$17:B37)+3</f>
        <v>21</v>
      </c>
      <c r="C38" s="94"/>
      <c r="D38" s="95" t="s">
        <v>380</v>
      </c>
      <c r="E38" s="2" t="s">
        <v>51</v>
      </c>
      <c r="F38" s="2">
        <v>80</v>
      </c>
      <c r="G38" s="2"/>
      <c r="H38" s="92">
        <f t="shared" si="4"/>
        <v>0</v>
      </c>
      <c r="K38" s="44"/>
    </row>
    <row r="39" spans="2:11" s="46" customFormat="1" ht="31.5" x14ac:dyDescent="0.25">
      <c r="B39" s="93">
        <f>+COUNT($B$17:B38)+3</f>
        <v>22</v>
      </c>
      <c r="C39" s="94"/>
      <c r="D39" s="95" t="s">
        <v>381</v>
      </c>
      <c r="E39" s="2" t="s">
        <v>51</v>
      </c>
      <c r="F39" s="2">
        <v>80</v>
      </c>
      <c r="G39" s="2"/>
      <c r="H39" s="92">
        <f t="shared" si="4"/>
        <v>0</v>
      </c>
      <c r="K39" s="44"/>
    </row>
    <row r="40" spans="2:11" s="46" customFormat="1" x14ac:dyDescent="0.25">
      <c r="B40" s="97"/>
      <c r="C40" s="98"/>
      <c r="D40" s="99"/>
      <c r="E40" s="1"/>
      <c r="F40" s="91"/>
      <c r="G40" s="100"/>
      <c r="H40" s="101"/>
    </row>
    <row r="41" spans="2:11" s="46" customFormat="1" ht="16.5" thickBot="1" x14ac:dyDescent="0.3">
      <c r="B41" s="102"/>
      <c r="C41" s="103"/>
      <c r="D41" s="103"/>
      <c r="E41" s="104"/>
      <c r="F41" s="104"/>
      <c r="G41" s="105" t="str">
        <f>C16&amp;" SKUPAJ:"</f>
        <v>GRADBENA DELA SKUPAJ:</v>
      </c>
      <c r="H41" s="106">
        <f>ROUNDDOWN(SUM(H18:H39),2)</f>
        <v>0</v>
      </c>
    </row>
    <row r="42" spans="2:11" s="46" customFormat="1" x14ac:dyDescent="0.25">
      <c r="B42" s="131"/>
      <c r="C42" s="131"/>
      <c r="D42" s="132"/>
      <c r="E42" s="133"/>
      <c r="F42" s="133"/>
      <c r="G42" s="133"/>
      <c r="H42" s="134"/>
    </row>
    <row r="43" spans="2:11" s="46" customFormat="1" x14ac:dyDescent="0.25">
      <c r="B43" s="83" t="s">
        <v>48</v>
      </c>
      <c r="C43" s="214" t="s">
        <v>382</v>
      </c>
      <c r="D43" s="214"/>
      <c r="E43" s="84"/>
      <c r="F43" s="85"/>
      <c r="G43" s="86"/>
      <c r="H43" s="87"/>
    </row>
    <row r="44" spans="2:11" s="46" customFormat="1" x14ac:dyDescent="0.25">
      <c r="B44" s="135"/>
      <c r="C44" s="89"/>
      <c r="D44" s="90"/>
      <c r="E44" s="1"/>
      <c r="F44" s="91"/>
      <c r="G44" s="1"/>
      <c r="H44" s="92"/>
    </row>
    <row r="45" spans="2:11" s="46" customFormat="1" ht="249.75" customHeight="1" x14ac:dyDescent="0.25">
      <c r="B45" s="93">
        <f>+COUNT($B$44:B44)+1</f>
        <v>1</v>
      </c>
      <c r="C45" s="94" t="s">
        <v>84</v>
      </c>
      <c r="D45" s="95" t="s">
        <v>383</v>
      </c>
      <c r="E45" s="2" t="s">
        <v>23</v>
      </c>
      <c r="F45" s="136">
        <v>2</v>
      </c>
      <c r="G45" s="2"/>
      <c r="H45" s="92">
        <f>+$F45*G45</f>
        <v>0</v>
      </c>
    </row>
    <row r="46" spans="2:11" s="46" customFormat="1" ht="242.25" customHeight="1" x14ac:dyDescent="0.25">
      <c r="B46" s="93">
        <f>+COUNT($B$44:B45)+1</f>
        <v>2</v>
      </c>
      <c r="C46" s="94" t="s">
        <v>100</v>
      </c>
      <c r="D46" s="96" t="s">
        <v>384</v>
      </c>
      <c r="E46" s="2" t="s">
        <v>23</v>
      </c>
      <c r="F46" s="136">
        <v>2</v>
      </c>
      <c r="G46" s="2"/>
      <c r="H46" s="92">
        <f t="shared" ref="H46" si="5">+$F46*G46</f>
        <v>0</v>
      </c>
      <c r="J46" s="47"/>
    </row>
    <row r="47" spans="2:11" s="46" customFormat="1" ht="240" customHeight="1" x14ac:dyDescent="0.25">
      <c r="B47" s="93">
        <f>+COUNT($B$44:B46)+1</f>
        <v>3</v>
      </c>
      <c r="C47" s="94" t="s">
        <v>84</v>
      </c>
      <c r="D47" s="95" t="s">
        <v>385</v>
      </c>
      <c r="E47" s="2" t="s">
        <v>23</v>
      </c>
      <c r="F47" s="136">
        <v>1</v>
      </c>
      <c r="G47" s="2"/>
      <c r="H47" s="92">
        <f>+$F47*G47</f>
        <v>0</v>
      </c>
    </row>
    <row r="48" spans="2:11" s="46" customFormat="1" ht="47.25" x14ac:dyDescent="0.25">
      <c r="B48" s="93">
        <f>+COUNT($B$44:B47)+1</f>
        <v>4</v>
      </c>
      <c r="C48" s="94" t="s">
        <v>100</v>
      </c>
      <c r="D48" s="96" t="s">
        <v>386</v>
      </c>
      <c r="E48" s="2" t="s">
        <v>23</v>
      </c>
      <c r="F48" s="136">
        <v>1</v>
      </c>
      <c r="G48" s="2"/>
      <c r="H48" s="92">
        <f t="shared" ref="H48" si="6">+$F48*G48</f>
        <v>0</v>
      </c>
      <c r="J48" s="47"/>
    </row>
    <row r="49" spans="2:10" s="46" customFormat="1" ht="31.5" x14ac:dyDescent="0.25">
      <c r="B49" s="93">
        <f>+COUNT($B$44:B48)+1</f>
        <v>5</v>
      </c>
      <c r="C49" s="94" t="s">
        <v>100</v>
      </c>
      <c r="D49" s="96" t="s">
        <v>387</v>
      </c>
      <c r="E49" s="2" t="s">
        <v>25</v>
      </c>
      <c r="F49" s="136">
        <v>50</v>
      </c>
      <c r="G49" s="2"/>
      <c r="H49" s="92">
        <f t="shared" ref="H49" si="7">+$F49*G49</f>
        <v>0</v>
      </c>
      <c r="J49" s="47"/>
    </row>
    <row r="50" spans="2:10" s="46" customFormat="1" x14ac:dyDescent="0.25">
      <c r="B50" s="97"/>
      <c r="C50" s="90"/>
      <c r="D50" s="99"/>
      <c r="E50" s="1"/>
      <c r="F50" s="91"/>
      <c r="G50" s="100"/>
      <c r="H50" s="101"/>
      <c r="J50" s="47"/>
    </row>
    <row r="51" spans="2:10" s="46" customFormat="1" ht="16.5" thickBot="1" x14ac:dyDescent="0.3">
      <c r="B51" s="102"/>
      <c r="C51" s="103"/>
      <c r="D51" s="103"/>
      <c r="E51" s="104"/>
      <c r="F51" s="104"/>
      <c r="G51" s="105" t="str">
        <f>C43&amp;" SKUPAJ:"</f>
        <v>BETONSKA DELA SKUPAJ:</v>
      </c>
      <c r="H51" s="106">
        <f>ROUNDDOWN(SUM(H45:H49),2)</f>
        <v>0</v>
      </c>
      <c r="J51" s="47"/>
    </row>
    <row r="52" spans="2:10" s="46" customFormat="1" x14ac:dyDescent="0.25">
      <c r="B52" s="137"/>
      <c r="C52" s="137"/>
      <c r="D52" s="137"/>
      <c r="E52" s="138"/>
      <c r="F52" s="138"/>
      <c r="G52" s="138"/>
      <c r="H52" s="139"/>
      <c r="J52" s="47"/>
    </row>
    <row r="53" spans="2:10" s="46" customFormat="1" x14ac:dyDescent="0.25">
      <c r="B53" s="83" t="s">
        <v>45</v>
      </c>
      <c r="C53" s="214" t="s">
        <v>388</v>
      </c>
      <c r="D53" s="214"/>
      <c r="E53" s="84"/>
      <c r="F53" s="85"/>
      <c r="G53" s="86"/>
      <c r="H53" s="87"/>
      <c r="J53" s="47"/>
    </row>
    <row r="54" spans="2:10" s="46" customFormat="1" ht="142.5" customHeight="1" x14ac:dyDescent="0.25">
      <c r="B54" s="135"/>
      <c r="C54" s="89"/>
      <c r="D54" s="217" t="s">
        <v>389</v>
      </c>
      <c r="E54" s="218"/>
      <c r="F54" s="218"/>
      <c r="G54" s="219"/>
      <c r="H54" s="92"/>
      <c r="J54" s="47"/>
    </row>
    <row r="55" spans="2:10" s="46" customFormat="1" ht="78.75" x14ac:dyDescent="0.25">
      <c r="B55" s="93">
        <f>+COUNT($B$54:B54)+1</f>
        <v>1</v>
      </c>
      <c r="C55" s="94"/>
      <c r="D55" s="96" t="s">
        <v>390</v>
      </c>
      <c r="E55" s="2" t="s">
        <v>51</v>
      </c>
      <c r="F55" s="136">
        <v>85</v>
      </c>
      <c r="G55" s="2"/>
      <c r="H55" s="92">
        <f t="shared" ref="H55" si="8">+$F55*G55</f>
        <v>0</v>
      </c>
      <c r="J55" s="47"/>
    </row>
    <row r="56" spans="2:10" s="46" customFormat="1" ht="63" x14ac:dyDescent="0.25">
      <c r="B56" s="93">
        <f>+COUNT($B$54:B55)+1</f>
        <v>2</v>
      </c>
      <c r="C56" s="94"/>
      <c r="D56" s="96" t="s">
        <v>391</v>
      </c>
      <c r="E56" s="2" t="s">
        <v>51</v>
      </c>
      <c r="F56" s="136">
        <v>6</v>
      </c>
      <c r="G56" s="2"/>
      <c r="H56" s="92">
        <f t="shared" ref="H56:H57" si="9">+$F56*G56</f>
        <v>0</v>
      </c>
      <c r="J56" s="47"/>
    </row>
    <row r="57" spans="2:10" s="46" customFormat="1" ht="94.5" x14ac:dyDescent="0.25">
      <c r="B57" s="93">
        <f>+COUNT($B$54:B56)+1</f>
        <v>3</v>
      </c>
      <c r="C57" s="94"/>
      <c r="D57" s="96" t="s">
        <v>392</v>
      </c>
      <c r="E57" s="2" t="s">
        <v>23</v>
      </c>
      <c r="F57" s="136">
        <v>3</v>
      </c>
      <c r="G57" s="2"/>
      <c r="H57" s="92">
        <f t="shared" si="9"/>
        <v>0</v>
      </c>
      <c r="J57" s="47"/>
    </row>
    <row r="58" spans="2:10" s="46" customFormat="1" ht="94.5" x14ac:dyDescent="0.25">
      <c r="B58" s="93">
        <f>+COUNT($B$54:B57)+1</f>
        <v>4</v>
      </c>
      <c r="C58" s="94"/>
      <c r="D58" s="96" t="s">
        <v>393</v>
      </c>
      <c r="E58" s="2" t="s">
        <v>23</v>
      </c>
      <c r="F58" s="136">
        <v>2</v>
      </c>
      <c r="G58" s="2"/>
      <c r="H58" s="92">
        <f t="shared" ref="H58:H62" si="10">+$F58*G58</f>
        <v>0</v>
      </c>
      <c r="J58" s="47"/>
    </row>
    <row r="59" spans="2:10" s="46" customFormat="1" ht="78.75" x14ac:dyDescent="0.25">
      <c r="B59" s="93">
        <f>+COUNT($B$54:B58)+1</f>
        <v>5</v>
      </c>
      <c r="C59" s="94"/>
      <c r="D59" s="96" t="s">
        <v>417</v>
      </c>
      <c r="E59" s="2"/>
      <c r="F59" s="136"/>
      <c r="G59" s="2"/>
      <c r="H59" s="92"/>
      <c r="J59" s="47"/>
    </row>
    <row r="60" spans="2:10" s="46" customFormat="1" x14ac:dyDescent="0.25">
      <c r="B60" s="93" t="s">
        <v>418</v>
      </c>
      <c r="C60" s="94"/>
      <c r="D60" s="96" t="s">
        <v>394</v>
      </c>
      <c r="E60" s="2" t="s">
        <v>23</v>
      </c>
      <c r="F60" s="136">
        <v>1</v>
      </c>
      <c r="G60" s="2"/>
      <c r="H60" s="92">
        <f t="shared" ref="H60" si="11">+$F60*G60</f>
        <v>0</v>
      </c>
      <c r="J60" s="47"/>
    </row>
    <row r="61" spans="2:10" s="46" customFormat="1" x14ac:dyDescent="0.25">
      <c r="B61" s="93" t="s">
        <v>419</v>
      </c>
      <c r="C61" s="94"/>
      <c r="D61" s="96" t="s">
        <v>395</v>
      </c>
      <c r="E61" s="2" t="s">
        <v>23</v>
      </c>
      <c r="F61" s="136">
        <v>1</v>
      </c>
      <c r="G61" s="2"/>
      <c r="H61" s="92">
        <f t="shared" si="10"/>
        <v>0</v>
      </c>
      <c r="J61" s="47"/>
    </row>
    <row r="62" spans="2:10" s="46" customFormat="1" x14ac:dyDescent="0.25">
      <c r="B62" s="93" t="s">
        <v>420</v>
      </c>
      <c r="C62" s="94"/>
      <c r="D62" s="96" t="s">
        <v>396</v>
      </c>
      <c r="E62" s="2" t="s">
        <v>23</v>
      </c>
      <c r="F62" s="136">
        <v>1</v>
      </c>
      <c r="G62" s="2"/>
      <c r="H62" s="92">
        <f t="shared" si="10"/>
        <v>0</v>
      </c>
      <c r="J62" s="47"/>
    </row>
    <row r="63" spans="2:10" s="46" customFormat="1" x14ac:dyDescent="0.25">
      <c r="B63" s="93" t="s">
        <v>421</v>
      </c>
      <c r="C63" s="94"/>
      <c r="D63" s="96" t="s">
        <v>397</v>
      </c>
      <c r="E63" s="2" t="s">
        <v>23</v>
      </c>
      <c r="F63" s="136">
        <v>1</v>
      </c>
      <c r="G63" s="2"/>
      <c r="H63" s="92">
        <f t="shared" ref="H63:H70" si="12">+$F63*G63</f>
        <v>0</v>
      </c>
      <c r="J63" s="47"/>
    </row>
    <row r="64" spans="2:10" s="46" customFormat="1" x14ac:dyDescent="0.25">
      <c r="B64" s="93" t="s">
        <v>422</v>
      </c>
      <c r="C64" s="94"/>
      <c r="D64" s="96" t="s">
        <v>398</v>
      </c>
      <c r="E64" s="2" t="s">
        <v>23</v>
      </c>
      <c r="F64" s="136">
        <v>1</v>
      </c>
      <c r="G64" s="2"/>
      <c r="H64" s="92">
        <f t="shared" si="12"/>
        <v>0</v>
      </c>
      <c r="J64" s="47"/>
    </row>
    <row r="65" spans="2:10" s="46" customFormat="1" x14ac:dyDescent="0.25">
      <c r="B65" s="93" t="s">
        <v>423</v>
      </c>
      <c r="C65" s="94"/>
      <c r="D65" s="96" t="s">
        <v>399</v>
      </c>
      <c r="E65" s="2" t="s">
        <v>23</v>
      </c>
      <c r="F65" s="136">
        <v>2</v>
      </c>
      <c r="G65" s="2"/>
      <c r="H65" s="92">
        <f t="shared" si="12"/>
        <v>0</v>
      </c>
      <c r="J65" s="47"/>
    </row>
    <row r="66" spans="2:10" s="46" customFormat="1" x14ac:dyDescent="0.25">
      <c r="B66" s="93" t="s">
        <v>424</v>
      </c>
      <c r="C66" s="94"/>
      <c r="D66" s="96" t="s">
        <v>400</v>
      </c>
      <c r="E66" s="2" t="s">
        <v>23</v>
      </c>
      <c r="F66" s="136">
        <v>3</v>
      </c>
      <c r="G66" s="2"/>
      <c r="H66" s="92">
        <f t="shared" si="12"/>
        <v>0</v>
      </c>
      <c r="J66" s="47"/>
    </row>
    <row r="67" spans="2:10" s="46" customFormat="1" x14ac:dyDescent="0.25">
      <c r="B67" s="93" t="s">
        <v>425</v>
      </c>
      <c r="C67" s="94"/>
      <c r="D67" s="96" t="s">
        <v>401</v>
      </c>
      <c r="E67" s="2" t="s">
        <v>23</v>
      </c>
      <c r="F67" s="136">
        <v>1</v>
      </c>
      <c r="G67" s="2"/>
      <c r="H67" s="92">
        <f t="shared" si="12"/>
        <v>0</v>
      </c>
      <c r="J67" s="47"/>
    </row>
    <row r="68" spans="2:10" s="46" customFormat="1" x14ac:dyDescent="0.25">
      <c r="B68" s="93" t="s">
        <v>426</v>
      </c>
      <c r="C68" s="94"/>
      <c r="D68" s="96" t="s">
        <v>402</v>
      </c>
      <c r="E68" s="2" t="s">
        <v>23</v>
      </c>
      <c r="F68" s="136">
        <v>2</v>
      </c>
      <c r="G68" s="2"/>
      <c r="H68" s="92">
        <f t="shared" si="12"/>
        <v>0</v>
      </c>
      <c r="J68" s="47"/>
    </row>
    <row r="69" spans="2:10" s="46" customFormat="1" x14ac:dyDescent="0.25">
      <c r="B69" s="93" t="s">
        <v>427</v>
      </c>
      <c r="C69" s="94"/>
      <c r="D69" s="96" t="s">
        <v>403</v>
      </c>
      <c r="E69" s="2" t="s">
        <v>23</v>
      </c>
      <c r="F69" s="136">
        <v>1</v>
      </c>
      <c r="G69" s="2"/>
      <c r="H69" s="92">
        <f t="shared" si="12"/>
        <v>0</v>
      </c>
      <c r="J69" s="47"/>
    </row>
    <row r="70" spans="2:10" s="46" customFormat="1" x14ac:dyDescent="0.25">
      <c r="B70" s="93" t="s">
        <v>428</v>
      </c>
      <c r="C70" s="94"/>
      <c r="D70" s="96" t="s">
        <v>404</v>
      </c>
      <c r="E70" s="2" t="s">
        <v>23</v>
      </c>
      <c r="F70" s="136">
        <v>2</v>
      </c>
      <c r="G70" s="2"/>
      <c r="H70" s="92">
        <f t="shared" si="12"/>
        <v>0</v>
      </c>
      <c r="J70" s="47"/>
    </row>
    <row r="71" spans="2:10" s="46" customFormat="1" x14ac:dyDescent="0.25">
      <c r="B71" s="93" t="s">
        <v>429</v>
      </c>
      <c r="C71" s="94"/>
      <c r="D71" s="96" t="s">
        <v>405</v>
      </c>
      <c r="E71" s="2" t="s">
        <v>23</v>
      </c>
      <c r="F71" s="136">
        <v>1</v>
      </c>
      <c r="G71" s="2"/>
      <c r="H71" s="92">
        <f t="shared" ref="H71:H82" si="13">+$F71*G71</f>
        <v>0</v>
      </c>
      <c r="J71" s="47"/>
    </row>
    <row r="72" spans="2:10" s="46" customFormat="1" x14ac:dyDescent="0.25">
      <c r="B72" s="93" t="s">
        <v>430</v>
      </c>
      <c r="C72" s="94"/>
      <c r="D72" s="96" t="s">
        <v>406</v>
      </c>
      <c r="E72" s="2" t="s">
        <v>23</v>
      </c>
      <c r="F72" s="136">
        <v>1</v>
      </c>
      <c r="G72" s="2"/>
      <c r="H72" s="92">
        <f t="shared" si="13"/>
        <v>0</v>
      </c>
      <c r="J72" s="47"/>
    </row>
    <row r="73" spans="2:10" s="46" customFormat="1" x14ac:dyDescent="0.25">
      <c r="B73" s="93" t="s">
        <v>431</v>
      </c>
      <c r="C73" s="94"/>
      <c r="D73" s="96" t="s">
        <v>407</v>
      </c>
      <c r="E73" s="2" t="s">
        <v>23</v>
      </c>
      <c r="F73" s="136">
        <v>1</v>
      </c>
      <c r="G73" s="2"/>
      <c r="H73" s="92">
        <f t="shared" si="13"/>
        <v>0</v>
      </c>
      <c r="J73" s="47"/>
    </row>
    <row r="74" spans="2:10" s="46" customFormat="1" x14ac:dyDescent="0.25">
      <c r="B74" s="93" t="s">
        <v>432</v>
      </c>
      <c r="C74" s="94"/>
      <c r="D74" s="96" t="s">
        <v>408</v>
      </c>
      <c r="E74" s="2" t="s">
        <v>23</v>
      </c>
      <c r="F74" s="136">
        <v>1</v>
      </c>
      <c r="G74" s="2"/>
      <c r="H74" s="92">
        <f t="shared" si="13"/>
        <v>0</v>
      </c>
      <c r="J74" s="47"/>
    </row>
    <row r="75" spans="2:10" s="46" customFormat="1" ht="63" x14ac:dyDescent="0.25">
      <c r="B75" s="93">
        <f>+COUNT($B$54:B74)+1</f>
        <v>6</v>
      </c>
      <c r="C75" s="94"/>
      <c r="D75" s="96" t="s">
        <v>411</v>
      </c>
      <c r="E75" s="2" t="s">
        <v>23</v>
      </c>
      <c r="F75" s="136">
        <v>1</v>
      </c>
      <c r="G75" s="2"/>
      <c r="H75" s="92">
        <f t="shared" si="13"/>
        <v>0</v>
      </c>
      <c r="J75" s="47"/>
    </row>
    <row r="76" spans="2:10" s="46" customFormat="1" ht="47.25" x14ac:dyDescent="0.25">
      <c r="B76" s="93">
        <f>+COUNT($B$54:B75)+1</f>
        <v>7</v>
      </c>
      <c r="C76" s="94"/>
      <c r="D76" s="96" t="s">
        <v>409</v>
      </c>
      <c r="E76" s="2" t="s">
        <v>23</v>
      </c>
      <c r="F76" s="136">
        <v>1</v>
      </c>
      <c r="G76" s="2"/>
      <c r="H76" s="92">
        <f t="shared" si="13"/>
        <v>0</v>
      </c>
      <c r="J76" s="47"/>
    </row>
    <row r="77" spans="2:10" s="46" customFormat="1" ht="63" x14ac:dyDescent="0.25">
      <c r="B77" s="93">
        <f>+COUNT($B$54:B76)+1</f>
        <v>8</v>
      </c>
      <c r="C77" s="94"/>
      <c r="D77" s="96" t="s">
        <v>410</v>
      </c>
      <c r="E77" s="2" t="s">
        <v>23</v>
      </c>
      <c r="F77" s="136">
        <v>1</v>
      </c>
      <c r="G77" s="2"/>
      <c r="H77" s="92">
        <f t="shared" si="13"/>
        <v>0</v>
      </c>
      <c r="J77" s="47"/>
    </row>
    <row r="78" spans="2:10" s="46" customFormat="1" ht="78.75" x14ac:dyDescent="0.25">
      <c r="B78" s="93">
        <f>+COUNT($B$54:B77)+1</f>
        <v>9</v>
      </c>
      <c r="C78" s="94"/>
      <c r="D78" s="96" t="s">
        <v>412</v>
      </c>
      <c r="E78" s="2" t="s">
        <v>55</v>
      </c>
      <c r="F78" s="136">
        <v>1</v>
      </c>
      <c r="G78" s="2"/>
      <c r="H78" s="92">
        <f t="shared" si="13"/>
        <v>0</v>
      </c>
      <c r="J78" s="47"/>
    </row>
    <row r="79" spans="2:10" s="46" customFormat="1" ht="63" x14ac:dyDescent="0.25">
      <c r="B79" s="93">
        <f>+COUNT($B$54:B78)+1</f>
        <v>10</v>
      </c>
      <c r="C79" s="94"/>
      <c r="D79" s="96" t="s">
        <v>413</v>
      </c>
      <c r="E79" s="2" t="s">
        <v>51</v>
      </c>
      <c r="F79" s="136">
        <v>80</v>
      </c>
      <c r="G79" s="2"/>
      <c r="H79" s="92">
        <f t="shared" si="13"/>
        <v>0</v>
      </c>
      <c r="J79" s="47"/>
    </row>
    <row r="80" spans="2:10" s="46" customFormat="1" ht="31.5" x14ac:dyDescent="0.25">
      <c r="B80" s="93">
        <f>+COUNT($B$54:B79)+1</f>
        <v>11</v>
      </c>
      <c r="C80" s="94"/>
      <c r="D80" s="96" t="s">
        <v>414</v>
      </c>
      <c r="E80" s="2" t="s">
        <v>23</v>
      </c>
      <c r="F80" s="136">
        <v>1</v>
      </c>
      <c r="G80" s="2"/>
      <c r="H80" s="92">
        <f t="shared" si="13"/>
        <v>0</v>
      </c>
      <c r="J80" s="47"/>
    </row>
    <row r="81" spans="2:10" s="46" customFormat="1" ht="126" x14ac:dyDescent="0.25">
      <c r="B81" s="93">
        <f>+COUNT($B$54:B80)+1</f>
        <v>12</v>
      </c>
      <c r="C81" s="94"/>
      <c r="D81" s="96" t="s">
        <v>415</v>
      </c>
      <c r="E81" s="2" t="s">
        <v>51</v>
      </c>
      <c r="F81" s="136">
        <v>80</v>
      </c>
      <c r="G81" s="2"/>
      <c r="H81" s="92">
        <f t="shared" si="13"/>
        <v>0</v>
      </c>
      <c r="J81" s="47"/>
    </row>
    <row r="82" spans="2:10" s="46" customFormat="1" ht="31.5" x14ac:dyDescent="0.25">
      <c r="B82" s="93">
        <f>+COUNT($B$54:B81)+1</f>
        <v>13</v>
      </c>
      <c r="C82" s="94"/>
      <c r="D82" s="96" t="s">
        <v>416</v>
      </c>
      <c r="E82" s="2" t="s">
        <v>51</v>
      </c>
      <c r="F82" s="136">
        <v>85</v>
      </c>
      <c r="G82" s="2"/>
      <c r="H82" s="92">
        <f t="shared" si="13"/>
        <v>0</v>
      </c>
      <c r="J82" s="47"/>
    </row>
    <row r="83" spans="2:10" s="46" customFormat="1" x14ac:dyDescent="0.25">
      <c r="B83" s="97"/>
      <c r="C83" s="90"/>
      <c r="D83" s="99"/>
      <c r="E83" s="1"/>
      <c r="F83" s="91"/>
      <c r="G83" s="100"/>
      <c r="H83" s="101"/>
      <c r="J83" s="47"/>
    </row>
    <row r="84" spans="2:10" s="46" customFormat="1" ht="16.5" thickBot="1" x14ac:dyDescent="0.3">
      <c r="B84" s="102"/>
      <c r="C84" s="103"/>
      <c r="D84" s="103"/>
      <c r="E84" s="104"/>
      <c r="F84" s="104"/>
      <c r="G84" s="105" t="str">
        <f>C53&amp;" SKUPAJ:"</f>
        <v>VODOINSTALACIJSKA DELA -  VODOVOD  SKUPAJ:</v>
      </c>
      <c r="H84" s="106">
        <f>ROUNDDOWN(SUM(H55:H82),2)</f>
        <v>0</v>
      </c>
      <c r="J84" s="47"/>
    </row>
    <row r="85" spans="2:10" s="46" customFormat="1" x14ac:dyDescent="0.25">
      <c r="B85" s="137"/>
      <c r="C85" s="137"/>
      <c r="D85" s="137"/>
      <c r="E85" s="138"/>
      <c r="F85" s="138"/>
      <c r="G85" s="138"/>
      <c r="H85" s="139"/>
      <c r="J85" s="47"/>
    </row>
  </sheetData>
  <mergeCells count="4">
    <mergeCell ref="C16:D16"/>
    <mergeCell ref="C43:D43"/>
    <mergeCell ref="C53:D53"/>
    <mergeCell ref="D54:G54"/>
  </mergeCells>
  <phoneticPr fontId="25" type="noConversion"/>
  <pageMargins left="0.70866141732283472" right="0.70866141732283472" top="0.74803149606299213" bottom="0.74803149606299213" header="0.31496062992125984" footer="0.31496062992125984"/>
  <pageSetup paperSize="9" scale="68" orientation="portrait" r:id="rId1"/>
  <headerFooter>
    <oddHeader xml:space="preserve">&amp;CUreditev krožnega križišča na območju ceste A3, odsek 0372 Kamionska cesta
Fernetiči od km 0+675 do km 0+860&amp;RRAZPIS 2021
</oddHeader>
    <oddFooter>Stran &amp;P od &amp;N</oddFooter>
  </headerFooter>
  <colBreaks count="1" manualBreakCount="1">
    <brk id="8"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A3B20C-6F8F-460D-BA2A-56983C7B5676}">
  <sheetPr>
    <tabColor rgb="FF023296"/>
  </sheetPr>
  <dimension ref="B1:K23"/>
  <sheetViews>
    <sheetView view="pageBreakPreview" zoomScale="85" zoomScaleNormal="100" zoomScaleSheetLayoutView="85" workbookViewId="0">
      <selection activeCell="J11" sqref="J11"/>
    </sheetView>
  </sheetViews>
  <sheetFormatPr defaultColWidth="9.140625" defaultRowHeight="15.75" x14ac:dyDescent="0.25"/>
  <cols>
    <col min="1" max="1" width="9.140625" style="47"/>
    <col min="2" max="3" width="10.7109375" style="49" customWidth="1"/>
    <col min="4" max="4" width="47.7109375" style="43" customWidth="1"/>
    <col min="5" max="5" width="14.7109375" style="44" customWidth="1"/>
    <col min="6" max="6" width="12.7109375" style="44" customWidth="1"/>
    <col min="7" max="7" width="15.7109375" style="44" customWidth="1"/>
    <col min="8" max="8" width="15.7109375" style="45" customWidth="1"/>
    <col min="9" max="9" width="11.5703125" style="46" bestFit="1" customWidth="1"/>
    <col min="10" max="10" width="8.42578125" style="47" bestFit="1" customWidth="1"/>
    <col min="11" max="16384" width="9.140625" style="47"/>
  </cols>
  <sheetData>
    <row r="1" spans="2:11" x14ac:dyDescent="0.25">
      <c r="B1" s="41" t="s">
        <v>54</v>
      </c>
      <c r="C1" s="42" t="str">
        <f ca="1">MID(CELL("filename",A1),FIND("]",CELL("filename",A1))+1,255)</f>
        <v>OSTALA DELA IN STORITVE</v>
      </c>
    </row>
    <row r="3" spans="2:11" x14ac:dyDescent="0.2">
      <c r="B3" s="48" t="s">
        <v>14</v>
      </c>
    </row>
    <row r="4" spans="2:11" x14ac:dyDescent="0.25">
      <c r="B4" s="50" t="str">
        <f ca="1">"REKAPITULACIJA "&amp;C1</f>
        <v>REKAPITULACIJA OSTALA DELA IN STORITVE</v>
      </c>
      <c r="C4" s="51"/>
      <c r="D4" s="51"/>
      <c r="E4" s="52"/>
      <c r="F4" s="52"/>
      <c r="G4" s="52"/>
      <c r="H4" s="2"/>
      <c r="I4" s="53"/>
    </row>
    <row r="5" spans="2:11" x14ac:dyDescent="0.25">
      <c r="B5" s="54"/>
      <c r="C5" s="55"/>
      <c r="D5" s="56"/>
      <c r="H5" s="57"/>
      <c r="I5" s="58"/>
      <c r="J5" s="59"/>
    </row>
    <row r="6" spans="2:11" ht="39" customHeight="1" x14ac:dyDescent="0.25">
      <c r="B6" s="60" t="s">
        <v>47</v>
      </c>
      <c r="D6" s="61" t="str">
        <f>VLOOKUP(B6,$B$10:$H$209,2,FALSE)</f>
        <v>PRESKUSI, NADZOR, TEHNIČNA DOKUMENTACIJA</v>
      </c>
      <c r="E6" s="62"/>
      <c r="F6" s="45"/>
      <c r="H6" s="63">
        <f>VLOOKUP($D6&amp;" SKUPAJ:",$G$10:H$209,2,FALSE)</f>
        <v>18200</v>
      </c>
      <c r="I6" s="64"/>
      <c r="J6" s="65"/>
    </row>
    <row r="7" spans="2:11" s="46" customFormat="1" ht="16.5" thickBot="1" x14ac:dyDescent="0.3">
      <c r="B7" s="66"/>
      <c r="C7" s="67"/>
      <c r="D7" s="68"/>
      <c r="E7" s="69"/>
      <c r="F7" s="70"/>
      <c r="G7" s="71"/>
      <c r="H7" s="72"/>
    </row>
    <row r="8" spans="2:11" s="46" customFormat="1" ht="16.5" thickTop="1" x14ac:dyDescent="0.25">
      <c r="B8" s="73"/>
      <c r="C8" s="74"/>
      <c r="D8" s="75"/>
      <c r="E8" s="76"/>
      <c r="F8" s="77"/>
      <c r="G8" s="76" t="str">
        <f ca="1">"SKUPAJ "&amp;C1&amp;" (BREZ DDV):"</f>
        <v>SKUPAJ OSTALA DELA IN STORITVE (BREZ DDV):</v>
      </c>
      <c r="H8" s="78">
        <f>ROUND(SUM(H6:H6),2)</f>
        <v>18200</v>
      </c>
    </row>
    <row r="10" spans="2:11" s="46" customFormat="1" ht="16.5" thickBot="1" x14ac:dyDescent="0.3">
      <c r="B10" s="79" t="s">
        <v>0</v>
      </c>
      <c r="C10" s="80" t="s">
        <v>1</v>
      </c>
      <c r="D10" s="81" t="s">
        <v>2</v>
      </c>
      <c r="E10" s="82" t="s">
        <v>3</v>
      </c>
      <c r="F10" s="82" t="s">
        <v>4</v>
      </c>
      <c r="G10" s="82" t="s">
        <v>5</v>
      </c>
      <c r="H10" s="82" t="s">
        <v>6</v>
      </c>
    </row>
    <row r="12" spans="2:11" s="46" customFormat="1" x14ac:dyDescent="0.25">
      <c r="B12" s="83" t="s">
        <v>47</v>
      </c>
      <c r="C12" s="214" t="s">
        <v>433</v>
      </c>
      <c r="D12" s="214"/>
      <c r="E12" s="84"/>
      <c r="F12" s="85"/>
      <c r="G12" s="86"/>
      <c r="H12" s="87"/>
    </row>
    <row r="13" spans="2:11" s="46" customFormat="1" x14ac:dyDescent="0.25">
      <c r="B13" s="88"/>
      <c r="C13" s="89"/>
      <c r="D13" s="90"/>
      <c r="E13" s="1"/>
      <c r="F13" s="91"/>
      <c r="G13" s="1"/>
      <c r="H13" s="92"/>
    </row>
    <row r="14" spans="2:11" s="46" customFormat="1" ht="126" x14ac:dyDescent="0.25">
      <c r="B14" s="93">
        <f>+COUNT($B$13:B13)+1</f>
        <v>1</v>
      </c>
      <c r="C14" s="94"/>
      <c r="D14" s="37" t="s">
        <v>104</v>
      </c>
      <c r="E14" s="35" t="s">
        <v>136</v>
      </c>
      <c r="F14" s="35">
        <v>1</v>
      </c>
      <c r="G14" s="35">
        <v>18200</v>
      </c>
      <c r="H14" s="36">
        <f t="shared" ref="H14:H19" si="0">+$F14*G14</f>
        <v>18200</v>
      </c>
      <c r="K14" s="44"/>
    </row>
    <row r="15" spans="2:11" s="46" customFormat="1" ht="63" x14ac:dyDescent="0.25">
      <c r="B15" s="93">
        <f>+COUNT($B$13:B14)+1</f>
        <v>2</v>
      </c>
      <c r="C15" s="94"/>
      <c r="D15" s="95" t="s">
        <v>434</v>
      </c>
      <c r="E15" s="2" t="s">
        <v>52</v>
      </c>
      <c r="F15" s="2">
        <v>160</v>
      </c>
      <c r="G15" s="2"/>
      <c r="H15" s="92">
        <f t="shared" si="0"/>
        <v>0</v>
      </c>
      <c r="K15" s="44"/>
    </row>
    <row r="16" spans="2:11" s="46" customFormat="1" x14ac:dyDescent="0.25">
      <c r="B16" s="93">
        <f>+COUNT($B$13:B15)+1</f>
        <v>3</v>
      </c>
      <c r="C16" s="94"/>
      <c r="D16" s="95" t="s">
        <v>435</v>
      </c>
      <c r="E16" s="2" t="s">
        <v>52</v>
      </c>
      <c r="F16" s="2">
        <v>60</v>
      </c>
      <c r="G16" s="2"/>
      <c r="H16" s="92">
        <f t="shared" si="0"/>
        <v>0</v>
      </c>
      <c r="K16" s="44"/>
    </row>
    <row r="17" spans="2:11" s="46" customFormat="1" ht="47.25" x14ac:dyDescent="0.25">
      <c r="B17" s="93">
        <f>+COUNT($B$13:B16)+1</f>
        <v>4</v>
      </c>
      <c r="C17" s="94"/>
      <c r="D17" s="95" t="s">
        <v>436</v>
      </c>
      <c r="E17" s="2" t="s">
        <v>55</v>
      </c>
      <c r="F17" s="2">
        <v>1</v>
      </c>
      <c r="G17" s="2"/>
      <c r="H17" s="92">
        <f t="shared" si="0"/>
        <v>0</v>
      </c>
      <c r="K17" s="44"/>
    </row>
    <row r="18" spans="2:11" s="46" customFormat="1" ht="47.25" x14ac:dyDescent="0.25">
      <c r="B18" s="93">
        <f>+COUNT($B$13:B17)+1</f>
        <v>5</v>
      </c>
      <c r="C18" s="94"/>
      <c r="D18" s="95" t="s">
        <v>437</v>
      </c>
      <c r="E18" s="2" t="s">
        <v>55</v>
      </c>
      <c r="F18" s="2">
        <v>1</v>
      </c>
      <c r="G18" s="2"/>
      <c r="H18" s="92">
        <f t="shared" si="0"/>
        <v>0</v>
      </c>
      <c r="K18" s="44"/>
    </row>
    <row r="19" spans="2:11" s="46" customFormat="1" ht="31.5" x14ac:dyDescent="0.25">
      <c r="B19" s="93">
        <f>+COUNT($B$13:B18)+1</f>
        <v>6</v>
      </c>
      <c r="C19" s="94"/>
      <c r="D19" s="96" t="s">
        <v>438</v>
      </c>
      <c r="E19" s="2" t="s">
        <v>55</v>
      </c>
      <c r="F19" s="2">
        <v>1</v>
      </c>
      <c r="G19" s="2"/>
      <c r="H19" s="92">
        <f t="shared" si="0"/>
        <v>0</v>
      </c>
      <c r="K19" s="44"/>
    </row>
    <row r="20" spans="2:11" s="46" customFormat="1" ht="31.5" x14ac:dyDescent="0.25">
      <c r="B20" s="93">
        <f>+COUNT($B$13:B19)+1</f>
        <v>7</v>
      </c>
      <c r="C20" s="94"/>
      <c r="D20" s="95" t="s">
        <v>439</v>
      </c>
      <c r="E20" s="2" t="s">
        <v>23</v>
      </c>
      <c r="F20" s="2">
        <v>1</v>
      </c>
      <c r="G20" s="2"/>
      <c r="H20" s="92">
        <f t="shared" ref="H20:H21" si="1">+$F20*G20</f>
        <v>0</v>
      </c>
      <c r="K20" s="44"/>
    </row>
    <row r="21" spans="2:11" s="46" customFormat="1" ht="31.5" x14ac:dyDescent="0.25">
      <c r="B21" s="93">
        <f>+COUNT($B$13:B20)+1</f>
        <v>8</v>
      </c>
      <c r="C21" s="94"/>
      <c r="D21" s="96" t="s">
        <v>440</v>
      </c>
      <c r="E21" s="2" t="s">
        <v>23</v>
      </c>
      <c r="F21" s="2">
        <v>1</v>
      </c>
      <c r="G21" s="2"/>
      <c r="H21" s="92">
        <f t="shared" si="1"/>
        <v>0</v>
      </c>
      <c r="K21" s="44"/>
    </row>
    <row r="22" spans="2:11" s="46" customFormat="1" x14ac:dyDescent="0.25">
      <c r="B22" s="97"/>
      <c r="C22" s="98"/>
      <c r="D22" s="99"/>
      <c r="E22" s="1"/>
      <c r="F22" s="91"/>
      <c r="G22" s="100"/>
      <c r="H22" s="101"/>
    </row>
    <row r="23" spans="2:11" s="46" customFormat="1" ht="16.5" thickBot="1" x14ac:dyDescent="0.3">
      <c r="B23" s="102"/>
      <c r="C23" s="103"/>
      <c r="D23" s="103"/>
      <c r="E23" s="104"/>
      <c r="F23" s="104"/>
      <c r="G23" s="105" t="str">
        <f>C12&amp;" SKUPAJ:"</f>
        <v>PRESKUSI, NADZOR, TEHNIČNA DOKUMENTACIJA SKUPAJ:</v>
      </c>
      <c r="H23" s="106">
        <f>ROUNDDOWN(SUM(H14:H21),2)</f>
        <v>18200</v>
      </c>
    </row>
  </sheetData>
  <sheetProtection algorithmName="SHA-512" hashValue="XWdDu65MXYpCVRU2ci0kOvYjYb0QH3RwBFwYM17RQegs88JO8Jvqe+WtGeLIXTNeGNh/Z2EmOxXs9BdBzj7PsA==" saltValue="oqWpF8PVO3D3rNBum7i3jg==" spinCount="100000" sheet="1" objects="1" scenarios="1"/>
  <mergeCells count="1">
    <mergeCell ref="C12:D12"/>
  </mergeCells>
  <pageMargins left="0.70866141732283472" right="0.70866141732283472" top="0.74803149606299213" bottom="0.74803149606299213" header="0.31496062992125984" footer="0.31496062992125984"/>
  <pageSetup paperSize="9" scale="68" orientation="portrait" r:id="rId1"/>
  <headerFooter>
    <oddHeader xml:space="preserve">&amp;CUreditev krožnega križišča na območju ceste A3, odsek 0372 Kamionska cesta
Fernetiči od km 0+675 do km 0+860&amp;RRAZPIS 2021
</oddHeader>
    <oddFooter>Stran &amp;P od &amp;N</oddFooter>
  </headerFooter>
  <colBreaks count="1" manualBreakCount="1">
    <brk id="8"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Delovni listi</vt:lpstr>
      </vt:variant>
      <vt:variant>
        <vt:i4>9</vt:i4>
      </vt:variant>
      <vt:variant>
        <vt:lpstr>Imenovani obsegi</vt:lpstr>
      </vt:variant>
      <vt:variant>
        <vt:i4>13</vt:i4>
      </vt:variant>
    </vt:vector>
  </HeadingPairs>
  <TitlesOfParts>
    <vt:vector size="22" baseType="lpstr">
      <vt:lpstr>SKUPNA - SKRIJ</vt:lpstr>
      <vt:lpstr>SKUPNA REK</vt:lpstr>
      <vt:lpstr>Opomba</vt:lpstr>
      <vt:lpstr>Splošno</vt:lpstr>
      <vt:lpstr>KROŽIŠČE</vt:lpstr>
      <vt:lpstr>METEORNA KANALIZACIJA</vt:lpstr>
      <vt:lpstr>ELEKTRO DELA</vt:lpstr>
      <vt:lpstr>VODOVOD</vt:lpstr>
      <vt:lpstr>OSTALA DELA IN STORITVE</vt:lpstr>
      <vt:lpstr>'ELEKTRO DELA'!Področje_tiskanja</vt:lpstr>
      <vt:lpstr>KROŽIŠČE!Področje_tiskanja</vt:lpstr>
      <vt:lpstr>'METEORNA KANALIZACIJA'!Področje_tiskanja</vt:lpstr>
      <vt:lpstr>Opomba!Področje_tiskanja</vt:lpstr>
      <vt:lpstr>'OSTALA DELA IN STORITVE'!Področje_tiskanja</vt:lpstr>
      <vt:lpstr>'SKUPNA - SKRIJ'!Področje_tiskanja</vt:lpstr>
      <vt:lpstr>'SKUPNA REK'!Področje_tiskanja</vt:lpstr>
      <vt:lpstr>VODOVOD!Področje_tiskanja</vt:lpstr>
      <vt:lpstr>'ELEKTRO DELA'!Tiskanje_naslovov</vt:lpstr>
      <vt:lpstr>KROŽIŠČE!Tiskanje_naslovov</vt:lpstr>
      <vt:lpstr>'METEORNA KANALIZACIJA'!Tiskanje_naslovov</vt:lpstr>
      <vt:lpstr>'OSTALA DELA IN STORITVE'!Tiskanje_naslovov</vt:lpstr>
      <vt:lpstr>VODOVOD!Tiskanje_naslovov</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Ambrož Gorjanc</dc:creator>
  <cp:lastModifiedBy>Matjaž Špacapan</cp:lastModifiedBy>
  <cp:lastPrinted>2021-09-27T10:07:30Z</cp:lastPrinted>
  <dcterms:created xsi:type="dcterms:W3CDTF">2019-02-13T13:51:17Z</dcterms:created>
  <dcterms:modified xsi:type="dcterms:W3CDTF">2021-10-27T07:16:24Z</dcterms:modified>
</cp:coreProperties>
</file>